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Directories\"/>
    </mc:Choice>
  </mc:AlternateContent>
  <xr:revisionPtr revIDLastSave="0" documentId="14_{3C7F9326-5F09-4715-8D08-92434F0DE283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Supervisor 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2" i="1" l="1"/>
  <c r="T172" i="1"/>
  <c r="T134" i="1"/>
  <c r="T46" i="1"/>
  <c r="T152" i="1"/>
  <c r="T92" i="1"/>
  <c r="T111" i="1"/>
  <c r="T236" i="1"/>
  <c r="T181" i="1"/>
  <c r="T146" i="1"/>
  <c r="T38" i="1"/>
  <c r="T211" i="1"/>
  <c r="T95" i="1"/>
  <c r="T71" i="1"/>
  <c r="T273" i="1"/>
  <c r="T13" i="1"/>
  <c r="T108" i="1"/>
  <c r="T180" i="1"/>
  <c r="T90" i="1"/>
  <c r="T52" i="1"/>
  <c r="T109" i="1" l="1"/>
  <c r="T203" i="1"/>
  <c r="T51" i="1"/>
  <c r="T88" i="1"/>
  <c r="T230" i="1"/>
  <c r="T280" i="1"/>
  <c r="T233" i="1"/>
  <c r="T251" i="1"/>
  <c r="T223" i="1"/>
  <c r="T281" i="1"/>
  <c r="T79" i="1"/>
  <c r="T283" i="1"/>
  <c r="T77" i="1"/>
  <c r="T67" i="1"/>
  <c r="T94" i="1"/>
  <c r="T15" i="1"/>
  <c r="T127" i="1"/>
  <c r="T271" i="1"/>
  <c r="T26" i="1"/>
  <c r="T97" i="1"/>
  <c r="T126" i="1"/>
  <c r="T154" i="1"/>
  <c r="T173" i="1"/>
  <c r="T49" i="1"/>
  <c r="T125" i="1"/>
  <c r="T196" i="1"/>
  <c r="T63" i="1"/>
  <c r="T153" i="1"/>
  <c r="T168" i="1"/>
  <c r="T253" i="1"/>
  <c r="S180" i="1" l="1"/>
  <c r="S287" i="1"/>
  <c r="S190" i="1"/>
  <c r="S181" i="1"/>
  <c r="S179" i="1"/>
  <c r="M288" i="1"/>
  <c r="M289" i="1"/>
  <c r="M127" i="1"/>
  <c r="M153" i="1"/>
  <c r="M15" i="1"/>
  <c r="M14" i="1"/>
  <c r="M13" i="1" l="1"/>
  <c r="M12" i="1"/>
  <c r="G12" i="1" s="1"/>
  <c r="M11" i="1"/>
  <c r="M10" i="1"/>
  <c r="M9" i="1"/>
  <c r="G9" i="1" s="1"/>
  <c r="M7" i="1"/>
  <c r="G7" i="1" s="1"/>
  <c r="M6" i="1"/>
  <c r="G6" i="1" s="1"/>
  <c r="L127" i="1"/>
  <c r="L300" i="1" s="1"/>
  <c r="L288" i="1"/>
  <c r="M19" i="1"/>
  <c r="M18" i="1"/>
  <c r="M17" i="1"/>
  <c r="M194" i="1"/>
  <c r="G194" i="1" s="1"/>
  <c r="M196" i="1"/>
  <c r="I180" i="1"/>
  <c r="G180" i="1" s="1"/>
  <c r="I80" i="1"/>
  <c r="G80" i="1" s="1"/>
  <c r="G126" i="1"/>
  <c r="I127" i="1"/>
  <c r="I132" i="1"/>
  <c r="I281" i="1"/>
  <c r="G281" i="1" s="1"/>
  <c r="I152" i="1"/>
  <c r="G152" i="1" s="1"/>
  <c r="I46" i="1"/>
  <c r="G46" i="1" s="1"/>
  <c r="I13" i="1"/>
  <c r="G13" i="1" s="1"/>
  <c r="I87" i="1"/>
  <c r="G87" i="1" s="1"/>
  <c r="I40" i="1"/>
  <c r="I288" i="1"/>
  <c r="I169" i="1"/>
  <c r="I66" i="1"/>
  <c r="I208" i="1"/>
  <c r="G208" i="1" s="1"/>
  <c r="I247" i="1"/>
  <c r="G247" i="1" s="1"/>
  <c r="I203" i="1"/>
  <c r="I251" i="1"/>
  <c r="G251" i="1" s="1"/>
  <c r="I223" i="1"/>
  <c r="I280" i="1"/>
  <c r="I98" i="1"/>
  <c r="I172" i="1"/>
  <c r="I79" i="1"/>
  <c r="G79" i="1" s="1"/>
  <c r="I100" i="1"/>
  <c r="G100" i="1" s="1"/>
  <c r="I86" i="1"/>
  <c r="G86" i="1" s="1"/>
  <c r="I94" i="1"/>
  <c r="G94" i="1" s="1"/>
  <c r="I90" i="1"/>
  <c r="G90" i="1" s="1"/>
  <c r="I150" i="1"/>
  <c r="G150" i="1" s="1"/>
  <c r="I206" i="1"/>
  <c r="I242" i="1"/>
  <c r="G242" i="1" s="1"/>
  <c r="I273" i="1"/>
  <c r="G273" i="1" s="1"/>
  <c r="I88" i="1"/>
  <c r="G88" i="1" s="1"/>
  <c r="I26" i="1"/>
  <c r="G26" i="1" s="1"/>
  <c r="I32" i="1"/>
  <c r="I154" i="1"/>
  <c r="I168" i="1"/>
  <c r="I69" i="1"/>
  <c r="G69" i="1" s="1"/>
  <c r="I284" i="1"/>
  <c r="G284" i="1" s="1"/>
  <c r="I61" i="1"/>
  <c r="G61" i="1" s="1"/>
  <c r="I112" i="1"/>
  <c r="G112" i="1" s="1"/>
  <c r="I196" i="1"/>
  <c r="I63" i="1"/>
  <c r="G63" i="1" s="1"/>
  <c r="I95" i="1"/>
  <c r="G95" i="1" s="1"/>
  <c r="I30" i="1"/>
  <c r="G30" i="1" s="1"/>
  <c r="I190" i="1"/>
  <c r="G190" i="1" s="1"/>
  <c r="I134" i="1"/>
  <c r="G134" i="1" s="1"/>
  <c r="I295" i="1"/>
  <c r="I294" i="1"/>
  <c r="G294" i="1" s="1"/>
  <c r="I293" i="1"/>
  <c r="G293" i="1" s="1"/>
  <c r="G206" i="1"/>
  <c r="I166" i="1"/>
  <c r="I164" i="1"/>
  <c r="G164" i="1" s="1"/>
  <c r="I131" i="1"/>
  <c r="I129" i="1"/>
  <c r="G129" i="1" s="1"/>
  <c r="G98" i="1"/>
  <c r="G67" i="1"/>
  <c r="G40" i="1"/>
  <c r="I17" i="1"/>
  <c r="I249" i="1"/>
  <c r="I27" i="1"/>
  <c r="G27" i="1" s="1"/>
  <c r="I38" i="1"/>
  <c r="I110" i="1"/>
  <c r="G110" i="1" s="1"/>
  <c r="I225" i="1"/>
  <c r="I5" i="1"/>
  <c r="G5" i="1" s="1"/>
  <c r="I77" i="1"/>
  <c r="G77" i="1" s="1"/>
  <c r="I198" i="1"/>
  <c r="G198" i="1" s="1"/>
  <c r="I44" i="1"/>
  <c r="G44" i="1" s="1"/>
  <c r="I22" i="1"/>
  <c r="G22" i="1" s="1"/>
  <c r="I268" i="1"/>
  <c r="G172" i="1"/>
  <c r="G132" i="1"/>
  <c r="I155" i="1"/>
  <c r="I236" i="1"/>
  <c r="I10" i="1"/>
  <c r="I52" i="1"/>
  <c r="G52" i="1" s="1"/>
  <c r="G223" i="1"/>
  <c r="I262" i="1"/>
  <c r="G262" i="1" s="1"/>
  <c r="I153" i="1"/>
  <c r="G153" i="1" s="1"/>
  <c r="I91" i="1"/>
  <c r="J300" i="1"/>
  <c r="K300" i="1"/>
  <c r="N300" i="1"/>
  <c r="O300" i="1"/>
  <c r="P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H300" i="1"/>
  <c r="G4" i="1"/>
  <c r="G8" i="1"/>
  <c r="G11" i="1"/>
  <c r="G14" i="1"/>
  <c r="G15" i="1"/>
  <c r="G16" i="1"/>
  <c r="G18" i="1"/>
  <c r="G19" i="1"/>
  <c r="G20" i="1"/>
  <c r="G21" i="1"/>
  <c r="G23" i="1"/>
  <c r="G24" i="1"/>
  <c r="G25" i="1"/>
  <c r="G28" i="1"/>
  <c r="G29" i="1"/>
  <c r="G31" i="1"/>
  <c r="G32" i="1"/>
  <c r="G33" i="1"/>
  <c r="G34" i="1"/>
  <c r="G35" i="1"/>
  <c r="G36" i="1"/>
  <c r="G37" i="1"/>
  <c r="G38" i="1"/>
  <c r="G39" i="1"/>
  <c r="G41" i="1"/>
  <c r="G42" i="1"/>
  <c r="G43" i="1"/>
  <c r="G45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2" i="1"/>
  <c r="G64" i="1"/>
  <c r="G65" i="1"/>
  <c r="G66" i="1"/>
  <c r="G68" i="1"/>
  <c r="G70" i="1"/>
  <c r="G71" i="1"/>
  <c r="G72" i="1"/>
  <c r="G73" i="1"/>
  <c r="G74" i="1"/>
  <c r="G75" i="1"/>
  <c r="G76" i="1"/>
  <c r="G78" i="1"/>
  <c r="G81" i="1"/>
  <c r="G82" i="1"/>
  <c r="G83" i="1"/>
  <c r="G84" i="1"/>
  <c r="G85" i="1"/>
  <c r="G89" i="1"/>
  <c r="G91" i="1"/>
  <c r="G92" i="1"/>
  <c r="G93" i="1"/>
  <c r="G96" i="1"/>
  <c r="G97" i="1"/>
  <c r="G99" i="1"/>
  <c r="G101" i="1"/>
  <c r="G102" i="1"/>
  <c r="G103" i="1"/>
  <c r="G104" i="1"/>
  <c r="G105" i="1"/>
  <c r="G106" i="1"/>
  <c r="G107" i="1"/>
  <c r="G108" i="1"/>
  <c r="G109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8" i="1"/>
  <c r="G130" i="1"/>
  <c r="G131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1" i="1"/>
  <c r="G154" i="1"/>
  <c r="G155" i="1"/>
  <c r="G156" i="1"/>
  <c r="G157" i="1"/>
  <c r="G158" i="1"/>
  <c r="G159" i="1"/>
  <c r="G160" i="1"/>
  <c r="G161" i="1"/>
  <c r="G162" i="1"/>
  <c r="G163" i="1"/>
  <c r="G165" i="1"/>
  <c r="G166" i="1"/>
  <c r="G167" i="1"/>
  <c r="G168" i="1"/>
  <c r="G169" i="1"/>
  <c r="G170" i="1"/>
  <c r="G171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6" i="1"/>
  <c r="G187" i="1"/>
  <c r="G188" i="1"/>
  <c r="G189" i="1"/>
  <c r="G191" i="1"/>
  <c r="G192" i="1"/>
  <c r="G193" i="1"/>
  <c r="G195" i="1"/>
  <c r="G197" i="1"/>
  <c r="G199" i="1"/>
  <c r="G200" i="1"/>
  <c r="G201" i="1"/>
  <c r="G202" i="1"/>
  <c r="G204" i="1"/>
  <c r="G205" i="1"/>
  <c r="G207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3" i="1"/>
  <c r="G244" i="1"/>
  <c r="G245" i="1"/>
  <c r="G246" i="1"/>
  <c r="G248" i="1"/>
  <c r="G249" i="1"/>
  <c r="G250" i="1"/>
  <c r="G252" i="1"/>
  <c r="G253" i="1"/>
  <c r="G254" i="1"/>
  <c r="G255" i="1"/>
  <c r="G256" i="1"/>
  <c r="G257" i="1"/>
  <c r="G258" i="1"/>
  <c r="G259" i="1"/>
  <c r="G260" i="1"/>
  <c r="G261" i="1"/>
  <c r="G263" i="1"/>
  <c r="G264" i="1"/>
  <c r="G265" i="1"/>
  <c r="G266" i="1"/>
  <c r="G267" i="1"/>
  <c r="G268" i="1"/>
  <c r="G269" i="1"/>
  <c r="G270" i="1"/>
  <c r="G271" i="1"/>
  <c r="G272" i="1"/>
  <c r="G274" i="1"/>
  <c r="G275" i="1"/>
  <c r="G276" i="1"/>
  <c r="G277" i="1"/>
  <c r="G278" i="1"/>
  <c r="G279" i="1"/>
  <c r="G280" i="1"/>
  <c r="G282" i="1"/>
  <c r="G283" i="1"/>
  <c r="G285" i="1"/>
  <c r="G286" i="1"/>
  <c r="G287" i="1"/>
  <c r="G288" i="1"/>
  <c r="G289" i="1"/>
  <c r="G290" i="1"/>
  <c r="G291" i="1"/>
  <c r="G292" i="1"/>
  <c r="G295" i="1"/>
  <c r="G296" i="1"/>
  <c r="G297" i="1"/>
  <c r="G298" i="1"/>
  <c r="G3" i="1"/>
  <c r="G10" i="1" l="1"/>
  <c r="G17" i="1"/>
  <c r="G196" i="1"/>
  <c r="M300" i="1"/>
  <c r="G127" i="1"/>
  <c r="I300" i="1"/>
  <c r="G203" i="1"/>
  <c r="G300" i="1" l="1"/>
</calcChain>
</file>

<file path=xl/sharedStrings.xml><?xml version="1.0" encoding="utf-8"?>
<sst xmlns="http://schemas.openxmlformats.org/spreadsheetml/2006/main" count="1548" uniqueCount="967">
  <si>
    <t>Unique ID</t>
  </si>
  <si>
    <t>SWCD Name</t>
  </si>
  <si>
    <t>Supervisor First Name / Middle Name</t>
  </si>
  <si>
    <t>Supervisor Last Name / Suffix</t>
  </si>
  <si>
    <t>01-002</t>
  </si>
  <si>
    <t>Alamance</t>
  </si>
  <si>
    <t>Eric</t>
  </si>
  <si>
    <t>McPherson</t>
  </si>
  <si>
    <t>White</t>
  </si>
  <si>
    <t>01-006</t>
  </si>
  <si>
    <t>Richard N.</t>
  </si>
  <si>
    <t>Reid</t>
  </si>
  <si>
    <t>Farmer</t>
  </si>
  <si>
    <t>01-008</t>
  </si>
  <si>
    <t>Donna</t>
  </si>
  <si>
    <t>Vanhook</t>
  </si>
  <si>
    <t>15-003</t>
  </si>
  <si>
    <t>Albemarle - Camden</t>
  </si>
  <si>
    <t>Abner Wayne</t>
  </si>
  <si>
    <t>Staples</t>
  </si>
  <si>
    <t>15-004</t>
  </si>
  <si>
    <t>George</t>
  </si>
  <si>
    <t>Tarkington</t>
  </si>
  <si>
    <t>21-001</t>
  </si>
  <si>
    <t>Albemarle - Chowan</t>
  </si>
  <si>
    <t>Matthew L.</t>
  </si>
  <si>
    <t>Floyd</t>
  </si>
  <si>
    <t>Tyner</t>
  </si>
  <si>
    <t>21-002</t>
  </si>
  <si>
    <t>John T.</t>
  </si>
  <si>
    <t>Layton</t>
  </si>
  <si>
    <t>27-001</t>
  </si>
  <si>
    <t>Albemarle - Currituck</t>
  </si>
  <si>
    <t>William</t>
  </si>
  <si>
    <t>Powell</t>
  </si>
  <si>
    <t>27-002</t>
  </si>
  <si>
    <t>W. Harvey</t>
  </si>
  <si>
    <t>Roberts</t>
  </si>
  <si>
    <t>70-001</t>
  </si>
  <si>
    <t>Albemarle - Pasquotank</t>
  </si>
  <si>
    <t>Maurice K.</t>
  </si>
  <si>
    <t>Berry, Jr.</t>
  </si>
  <si>
    <t>70-002</t>
  </si>
  <si>
    <t>Stephen I.</t>
  </si>
  <si>
    <t>Harris</t>
  </si>
  <si>
    <t>72-001</t>
  </si>
  <si>
    <t>Albemarle - Perquimans</t>
  </si>
  <si>
    <t>Thomas L.</t>
  </si>
  <si>
    <t>Roach</t>
  </si>
  <si>
    <t>Hertford</t>
  </si>
  <si>
    <t>72-003</t>
  </si>
  <si>
    <t>Richard</t>
  </si>
  <si>
    <t>Saunders</t>
  </si>
  <si>
    <t>72-004</t>
  </si>
  <si>
    <t>Allen Wayne</t>
  </si>
  <si>
    <t>Stallings</t>
  </si>
  <si>
    <t>02-001</t>
  </si>
  <si>
    <t>Alexander</t>
  </si>
  <si>
    <t>Kathy</t>
  </si>
  <si>
    <t>Bunton</t>
  </si>
  <si>
    <t>02-007</t>
  </si>
  <si>
    <t>Bryant</t>
  </si>
  <si>
    <t>Chapman</t>
  </si>
  <si>
    <t>02-005</t>
  </si>
  <si>
    <t>Richard "Eugene"</t>
  </si>
  <si>
    <t>03-005</t>
  </si>
  <si>
    <t>Alleghany</t>
  </si>
  <si>
    <t>Bill</t>
  </si>
  <si>
    <t>Osborne</t>
  </si>
  <si>
    <t>03-008</t>
  </si>
  <si>
    <t>Dustin</t>
  </si>
  <si>
    <t>Sheets</t>
  </si>
  <si>
    <t>03-007</t>
  </si>
  <si>
    <t>Jena</t>
  </si>
  <si>
    <t>Smith Reeves</t>
  </si>
  <si>
    <t>06-006</t>
  </si>
  <si>
    <t>Avery</t>
  </si>
  <si>
    <t>Charles</t>
  </si>
  <si>
    <t>Ballard</t>
  </si>
  <si>
    <t>06-002</t>
  </si>
  <si>
    <t>Beuttell, Sr.</t>
  </si>
  <si>
    <t>06-003</t>
  </si>
  <si>
    <t>Shirley Ann</t>
  </si>
  <si>
    <t>Coleman</t>
  </si>
  <si>
    <t>07-001</t>
  </si>
  <si>
    <t>Beaufort</t>
  </si>
  <si>
    <t>James E.</t>
  </si>
  <si>
    <t>Allen</t>
  </si>
  <si>
    <t>07-007</t>
  </si>
  <si>
    <t>Cedrick Wayne</t>
  </si>
  <si>
    <t>Black, Jr.</t>
  </si>
  <si>
    <t>May</t>
  </si>
  <si>
    <t>07-006</t>
  </si>
  <si>
    <t>S. Archie</t>
  </si>
  <si>
    <t>Griffin</t>
  </si>
  <si>
    <t>Washington</t>
  </si>
  <si>
    <t>08-007</t>
  </si>
  <si>
    <t>Bertie</t>
  </si>
  <si>
    <t>08-003</t>
  </si>
  <si>
    <t>Blount</t>
  </si>
  <si>
    <t>Knowles</t>
  </si>
  <si>
    <t>08-006</t>
  </si>
  <si>
    <t>Chad</t>
  </si>
  <si>
    <t>Whitehead</t>
  </si>
  <si>
    <t>09-001</t>
  </si>
  <si>
    <t>Bladen</t>
  </si>
  <si>
    <t>Willie L.</t>
  </si>
  <si>
    <t>Beard</t>
  </si>
  <si>
    <t>09-004</t>
  </si>
  <si>
    <t>Gillespie</t>
  </si>
  <si>
    <t>09-007</t>
  </si>
  <si>
    <t>Albert</t>
  </si>
  <si>
    <t>Shaw</t>
  </si>
  <si>
    <t>04-002</t>
  </si>
  <si>
    <t>Brown Creek</t>
  </si>
  <si>
    <t>Nichole</t>
  </si>
  <si>
    <t>Hatley Carpenter</t>
  </si>
  <si>
    <t>04-003</t>
  </si>
  <si>
    <t>Ronald M. "Ronnie"</t>
  </si>
  <si>
    <t>Morgan</t>
  </si>
  <si>
    <t>04-004</t>
  </si>
  <si>
    <t>Kimberly</t>
  </si>
  <si>
    <t>10-008</t>
  </si>
  <si>
    <t>Brunswick</t>
  </si>
  <si>
    <t>Mike</t>
  </si>
  <si>
    <t>Barbee</t>
  </si>
  <si>
    <t>10-001</t>
  </si>
  <si>
    <t>Jody</t>
  </si>
  <si>
    <t>Clemmons</t>
  </si>
  <si>
    <t>10-005</t>
  </si>
  <si>
    <t>Robert Gene</t>
  </si>
  <si>
    <t>Ward</t>
  </si>
  <si>
    <t>11-009</t>
  </si>
  <si>
    <t>Buncombe</t>
  </si>
  <si>
    <t>Anthony D.</t>
  </si>
  <si>
    <t>Cole</t>
  </si>
  <si>
    <t>11-008</t>
  </si>
  <si>
    <t>Sara</t>
  </si>
  <si>
    <t>Nichols</t>
  </si>
  <si>
    <t>11-007</t>
  </si>
  <si>
    <t>James "Tyler"</t>
  </si>
  <si>
    <t>Ross</t>
  </si>
  <si>
    <t>12-007</t>
  </si>
  <si>
    <t>Burke</t>
  </si>
  <si>
    <t>Joshua</t>
  </si>
  <si>
    <t>Pless</t>
  </si>
  <si>
    <t>12-004</t>
  </si>
  <si>
    <t>Harold Hicks</t>
  </si>
  <si>
    <t>Pollard</t>
  </si>
  <si>
    <t>12-005</t>
  </si>
  <si>
    <t>Joseph</t>
  </si>
  <si>
    <t>Wenzel</t>
  </si>
  <si>
    <t>13-001</t>
  </si>
  <si>
    <t>Cabarrus</t>
  </si>
  <si>
    <t>Jeff</t>
  </si>
  <si>
    <t>Goforth</t>
  </si>
  <si>
    <t>Kevin</t>
  </si>
  <si>
    <t>13-003</t>
  </si>
  <si>
    <t>Vicky</t>
  </si>
  <si>
    <t>Porter</t>
  </si>
  <si>
    <t>14-006</t>
  </si>
  <si>
    <t>Caldwell</t>
  </si>
  <si>
    <t>Rusty</t>
  </si>
  <si>
    <t>Dellinger</t>
  </si>
  <si>
    <t>Lenoir</t>
  </si>
  <si>
    <t>14-003</t>
  </si>
  <si>
    <t>Ed</t>
  </si>
  <si>
    <t>Spivey</t>
  </si>
  <si>
    <t>14-005</t>
  </si>
  <si>
    <t>Michael D.</t>
  </si>
  <si>
    <t>Willis</t>
  </si>
  <si>
    <t>16-004</t>
  </si>
  <si>
    <t>Carteret</t>
  </si>
  <si>
    <t>Dennis</t>
  </si>
  <si>
    <t>Collins</t>
  </si>
  <si>
    <t>16-003</t>
  </si>
  <si>
    <t>Leland "Mickey"</t>
  </si>
  <si>
    <t>Simmons</t>
  </si>
  <si>
    <t>16-005</t>
  </si>
  <si>
    <t>Richard Glenn</t>
  </si>
  <si>
    <t>Taylor</t>
  </si>
  <si>
    <t>17-002</t>
  </si>
  <si>
    <t>Caswell</t>
  </si>
  <si>
    <t>Lynn</t>
  </si>
  <si>
    <t>Massey</t>
  </si>
  <si>
    <t>17-004</t>
  </si>
  <si>
    <t>Joan C.</t>
  </si>
  <si>
    <t>Slade</t>
  </si>
  <si>
    <t>18-003</t>
  </si>
  <si>
    <t>Catawba</t>
  </si>
  <si>
    <t>Julia</t>
  </si>
  <si>
    <t>Elmore</t>
  </si>
  <si>
    <t>18-004</t>
  </si>
  <si>
    <t>Steve</t>
  </si>
  <si>
    <t>Killian</t>
  </si>
  <si>
    <t>18-007</t>
  </si>
  <si>
    <t>William "Bill"</t>
  </si>
  <si>
    <t>Shillito</t>
  </si>
  <si>
    <t>19-001</t>
  </si>
  <si>
    <t>Chatham</t>
  </si>
  <si>
    <t>Johnny</t>
  </si>
  <si>
    <t>Glosson</t>
  </si>
  <si>
    <t>19-002</t>
  </si>
  <si>
    <t>Rich</t>
  </si>
  <si>
    <t>Hayes</t>
  </si>
  <si>
    <t>19-006</t>
  </si>
  <si>
    <t>Sturdivant</t>
  </si>
  <si>
    <t>20-006</t>
  </si>
  <si>
    <t>Cherokee</t>
  </si>
  <si>
    <t>Keaton</t>
  </si>
  <si>
    <t>20-007</t>
  </si>
  <si>
    <t>Jamie</t>
  </si>
  <si>
    <t>Lance</t>
  </si>
  <si>
    <t>22-003</t>
  </si>
  <si>
    <t>Clay</t>
  </si>
  <si>
    <t>Salvador</t>
  </si>
  <si>
    <t>Moreno</t>
  </si>
  <si>
    <t>22-002</t>
  </si>
  <si>
    <t>Tammy W.</t>
  </si>
  <si>
    <t>Mull</t>
  </si>
  <si>
    <t>22-005</t>
  </si>
  <si>
    <t>Ronnie</t>
  </si>
  <si>
    <t>Smith</t>
  </si>
  <si>
    <t>Cleveland</t>
  </si>
  <si>
    <t>23-002</t>
  </si>
  <si>
    <t>Sherri</t>
  </si>
  <si>
    <t>Greene</t>
  </si>
  <si>
    <t>23-005</t>
  </si>
  <si>
    <t>Ted E.</t>
  </si>
  <si>
    <t>Wortman</t>
  </si>
  <si>
    <t>24-001</t>
  </si>
  <si>
    <t>Columbus</t>
  </si>
  <si>
    <t>Frank</t>
  </si>
  <si>
    <t>Galloway</t>
  </si>
  <si>
    <t>24-005</t>
  </si>
  <si>
    <t>Jimmy</t>
  </si>
  <si>
    <t>Malpass</t>
  </si>
  <si>
    <t>24-004</t>
  </si>
  <si>
    <t>James A.</t>
  </si>
  <si>
    <t>Sarvis</t>
  </si>
  <si>
    <t>25-006</t>
  </si>
  <si>
    <t>Craven</t>
  </si>
  <si>
    <t>William C. "Will"</t>
  </si>
  <si>
    <t>25-007</t>
  </si>
  <si>
    <t>Adam</t>
  </si>
  <si>
    <t>Fulcher</t>
  </si>
  <si>
    <t>25-004</t>
  </si>
  <si>
    <t>Randy</t>
  </si>
  <si>
    <t>Register</t>
  </si>
  <si>
    <t>26-008</t>
  </si>
  <si>
    <t>Cumberland</t>
  </si>
  <si>
    <t>Ellison L.</t>
  </si>
  <si>
    <t>Ellison</t>
  </si>
  <si>
    <t>26-005</t>
  </si>
  <si>
    <t>Monique</t>
  </si>
  <si>
    <t>McMillan</t>
  </si>
  <si>
    <t>28-007</t>
  </si>
  <si>
    <t>Dare</t>
  </si>
  <si>
    <t>Clarence Wood</t>
  </si>
  <si>
    <t>Beasley</t>
  </si>
  <si>
    <t>28-001</t>
  </si>
  <si>
    <t>Lora</t>
  </si>
  <si>
    <t>Eddy</t>
  </si>
  <si>
    <t>28-003</t>
  </si>
  <si>
    <t>Matt</t>
  </si>
  <si>
    <t>Paulson</t>
  </si>
  <si>
    <t>20-009</t>
  </si>
  <si>
    <t>Davidson</t>
  </si>
  <si>
    <t>Stephen</t>
  </si>
  <si>
    <t>Briggs</t>
  </si>
  <si>
    <t>29-007</t>
  </si>
  <si>
    <t>Jonathan</t>
  </si>
  <si>
    <t>Hill</t>
  </si>
  <si>
    <t>29-004</t>
  </si>
  <si>
    <t>S. Keith</t>
  </si>
  <si>
    <t>Sink</t>
  </si>
  <si>
    <t>Davie</t>
  </si>
  <si>
    <t>Justin</t>
  </si>
  <si>
    <t>30-002</t>
  </si>
  <si>
    <t>Craig</t>
  </si>
  <si>
    <t>Myers</t>
  </si>
  <si>
    <t>30-005</t>
  </si>
  <si>
    <t>Arnold</t>
  </si>
  <si>
    <t>Weatherman</t>
  </si>
  <si>
    <t>Duplin</t>
  </si>
  <si>
    <t>31-004</t>
  </si>
  <si>
    <t>George D.</t>
  </si>
  <si>
    <t>Mainor</t>
  </si>
  <si>
    <t>31-005</t>
  </si>
  <si>
    <t>Franklin O.</t>
  </si>
  <si>
    <t>Williams</t>
  </si>
  <si>
    <t>32-003</t>
  </si>
  <si>
    <t>Durham</t>
  </si>
  <si>
    <t>David</t>
  </si>
  <si>
    <t>32-004</t>
  </si>
  <si>
    <t>Clinton "Talmage"</t>
  </si>
  <si>
    <t>32-010</t>
  </si>
  <si>
    <t>Mark</t>
  </si>
  <si>
    <t>Waller</t>
  </si>
  <si>
    <t>33-009</t>
  </si>
  <si>
    <t>Edgecombe</t>
  </si>
  <si>
    <t>Ken</t>
  </si>
  <si>
    <t>Guill</t>
  </si>
  <si>
    <t>33-001</t>
  </si>
  <si>
    <t>Cody</t>
  </si>
  <si>
    <t>Waters</t>
  </si>
  <si>
    <t>33-008</t>
  </si>
  <si>
    <t>Casey</t>
  </si>
  <si>
    <t>Webb</t>
  </si>
  <si>
    <t>42-006</t>
  </si>
  <si>
    <t>Fishing Creek</t>
  </si>
  <si>
    <t>42-002</t>
  </si>
  <si>
    <t>Frederick</t>
  </si>
  <si>
    <t>Dunn, Jr.</t>
  </si>
  <si>
    <t>34-008</t>
  </si>
  <si>
    <t>Forsyth</t>
  </si>
  <si>
    <t>Mark D.</t>
  </si>
  <si>
    <t>Apple</t>
  </si>
  <si>
    <t>34-001</t>
  </si>
  <si>
    <t>Toby</t>
  </si>
  <si>
    <t>Bost</t>
  </si>
  <si>
    <t>34-003</t>
  </si>
  <si>
    <t>Wendell Leslie "Wes"</t>
  </si>
  <si>
    <t>Schollander, III</t>
  </si>
  <si>
    <t>35-001</t>
  </si>
  <si>
    <t>Franklin</t>
  </si>
  <si>
    <t>Carvel C.</t>
  </si>
  <si>
    <t>Cheves</t>
  </si>
  <si>
    <t>35-002</t>
  </si>
  <si>
    <t>Ricky</t>
  </si>
  <si>
    <t>35-006</t>
  </si>
  <si>
    <t>Thomas</t>
  </si>
  <si>
    <t>Sledge</t>
  </si>
  <si>
    <t>36-008</t>
  </si>
  <si>
    <t>Gaston</t>
  </si>
  <si>
    <t>Dan</t>
  </si>
  <si>
    <t>Brandon</t>
  </si>
  <si>
    <t>36-010</t>
  </si>
  <si>
    <t>37-001</t>
  </si>
  <si>
    <t>Gates</t>
  </si>
  <si>
    <t>Stuart</t>
  </si>
  <si>
    <t>Askew</t>
  </si>
  <si>
    <t>37-003</t>
  </si>
  <si>
    <t>Robert E.</t>
  </si>
  <si>
    <t>Miller, III</t>
  </si>
  <si>
    <t>37-004</t>
  </si>
  <si>
    <t>Rick H.</t>
  </si>
  <si>
    <t>38-002</t>
  </si>
  <si>
    <t>Graham</t>
  </si>
  <si>
    <t>John D.</t>
  </si>
  <si>
    <t>Lovin</t>
  </si>
  <si>
    <t>38-006</t>
  </si>
  <si>
    <t>Eric D.</t>
  </si>
  <si>
    <t>Phillips</t>
  </si>
  <si>
    <t>38-004</t>
  </si>
  <si>
    <t>Gerald</t>
  </si>
  <si>
    <t>39-002</t>
  </si>
  <si>
    <t>Granville</t>
  </si>
  <si>
    <t>Jason West</t>
  </si>
  <si>
    <t>Dixon</t>
  </si>
  <si>
    <t>39-003</t>
  </si>
  <si>
    <t>Randall W.</t>
  </si>
  <si>
    <t>Guthrie</t>
  </si>
  <si>
    <t>39-005</t>
  </si>
  <si>
    <t>James</t>
  </si>
  <si>
    <t>Jones</t>
  </si>
  <si>
    <t>40-001</t>
  </si>
  <si>
    <t>Donald</t>
  </si>
  <si>
    <t>Beaman</t>
  </si>
  <si>
    <t>40-002</t>
  </si>
  <si>
    <t>Jack</t>
  </si>
  <si>
    <t>Edmondson, Jr.</t>
  </si>
  <si>
    <t>40-004</t>
  </si>
  <si>
    <t>Richard S.</t>
  </si>
  <si>
    <t>Harper</t>
  </si>
  <si>
    <t>41-004</t>
  </si>
  <si>
    <t>Guilford</t>
  </si>
  <si>
    <t>Anna</t>
  </si>
  <si>
    <t>Gerringer Amoriello</t>
  </si>
  <si>
    <t>Josh</t>
  </si>
  <si>
    <t>41-005</t>
  </si>
  <si>
    <t>George Y.</t>
  </si>
  <si>
    <t>Teague</t>
  </si>
  <si>
    <t>Harnett</t>
  </si>
  <si>
    <t>John</t>
  </si>
  <si>
    <t>43-003</t>
  </si>
  <si>
    <t>Joseph Kent</t>
  </si>
  <si>
    <t>Revels</t>
  </si>
  <si>
    <t>43-005</t>
  </si>
  <si>
    <t>Turlington</t>
  </si>
  <si>
    <t>44-006</t>
  </si>
  <si>
    <t>Haywood</t>
  </si>
  <si>
    <t>Jennifer</t>
  </si>
  <si>
    <t>Best</t>
  </si>
  <si>
    <t>44-001</t>
  </si>
  <si>
    <t>Boyd</t>
  </si>
  <si>
    <t>44-004</t>
  </si>
  <si>
    <t>William C.</t>
  </si>
  <si>
    <t>Morrow</t>
  </si>
  <si>
    <t>45-001</t>
  </si>
  <si>
    <t>Henderson</t>
  </si>
  <si>
    <t>Andrew C. "Drew"</t>
  </si>
  <si>
    <t>Brannon</t>
  </si>
  <si>
    <t>45-003</t>
  </si>
  <si>
    <t>Dr. Greg</t>
  </si>
  <si>
    <t>Hoyt</t>
  </si>
  <si>
    <t>46-002</t>
  </si>
  <si>
    <t>Samuel B.</t>
  </si>
  <si>
    <t>Howell</t>
  </si>
  <si>
    <t>46-006</t>
  </si>
  <si>
    <t>C. Gray</t>
  </si>
  <si>
    <t>Pierce</t>
  </si>
  <si>
    <t>46-005</t>
  </si>
  <si>
    <t>J. David</t>
  </si>
  <si>
    <t>Simons, III</t>
  </si>
  <si>
    <t>Hoke</t>
  </si>
  <si>
    <t>Leonard</t>
  </si>
  <si>
    <t>47-005</t>
  </si>
  <si>
    <t>Matthew N.</t>
  </si>
  <si>
    <t>Lindsay</t>
  </si>
  <si>
    <t>47-004</t>
  </si>
  <si>
    <t>Carl Neil</t>
  </si>
  <si>
    <t>McKenzie</t>
  </si>
  <si>
    <t>Shannon</t>
  </si>
  <si>
    <t>48-006</t>
  </si>
  <si>
    <t>Hyde</t>
  </si>
  <si>
    <t>Demock</t>
  </si>
  <si>
    <t>Mann</t>
  </si>
  <si>
    <t>48-007</t>
  </si>
  <si>
    <t>Manley "Trey"</t>
  </si>
  <si>
    <t>Palmer</t>
  </si>
  <si>
    <t>48-004</t>
  </si>
  <si>
    <t>J. W.</t>
  </si>
  <si>
    <t>Spencer</t>
  </si>
  <si>
    <t>Iredell</t>
  </si>
  <si>
    <t>49-006</t>
  </si>
  <si>
    <t>Dennis L.</t>
  </si>
  <si>
    <t>Leamon</t>
  </si>
  <si>
    <t>Jackson</t>
  </si>
  <si>
    <t>50-003</t>
  </si>
  <si>
    <t>Doug</t>
  </si>
  <si>
    <t>Parker</t>
  </si>
  <si>
    <t>50-004</t>
  </si>
  <si>
    <t>Wittekind</t>
  </si>
  <si>
    <t>51-007</t>
  </si>
  <si>
    <t>Johnston</t>
  </si>
  <si>
    <t>Delmon Dewitt</t>
  </si>
  <si>
    <t>Hardee</t>
  </si>
  <si>
    <t>51-003</t>
  </si>
  <si>
    <t>John M.</t>
  </si>
  <si>
    <t>Langdon</t>
  </si>
  <si>
    <t>51-006</t>
  </si>
  <si>
    <t>Donald Frederick</t>
  </si>
  <si>
    <t>Rogers</t>
  </si>
  <si>
    <t>52-006</t>
  </si>
  <si>
    <t>Samantha</t>
  </si>
  <si>
    <t>Bennett</t>
  </si>
  <si>
    <t>52-004</t>
  </si>
  <si>
    <t>Kyle Lee</t>
  </si>
  <si>
    <t>Koonce</t>
  </si>
  <si>
    <t>52-007</t>
  </si>
  <si>
    <t>Keith</t>
  </si>
  <si>
    <t>Metts</t>
  </si>
  <si>
    <t>53-003</t>
  </si>
  <si>
    <t>Lee</t>
  </si>
  <si>
    <t>Michael L.</t>
  </si>
  <si>
    <t>Gaster</t>
  </si>
  <si>
    <t>53-004</t>
  </si>
  <si>
    <t>John H.</t>
  </si>
  <si>
    <t>Gross</t>
  </si>
  <si>
    <t>53-005</t>
  </si>
  <si>
    <t>Tony L.</t>
  </si>
  <si>
    <t>Ragan</t>
  </si>
  <si>
    <t>54-008</t>
  </si>
  <si>
    <t>54-005</t>
  </si>
  <si>
    <t>Elmer M.</t>
  </si>
  <si>
    <t>Wooten, Jr.</t>
  </si>
  <si>
    <t>55-001</t>
  </si>
  <si>
    <t>Lincoln</t>
  </si>
  <si>
    <t>Tommy D.</t>
  </si>
  <si>
    <t>Houser</t>
  </si>
  <si>
    <t>55-003</t>
  </si>
  <si>
    <t>Keever</t>
  </si>
  <si>
    <t>55-008</t>
  </si>
  <si>
    <t>Sean</t>
  </si>
  <si>
    <t>Nesbit</t>
  </si>
  <si>
    <t>56-001</t>
  </si>
  <si>
    <t>Macon</t>
  </si>
  <si>
    <t>Pam</t>
  </si>
  <si>
    <t>Bell</t>
  </si>
  <si>
    <t>56-004</t>
  </si>
  <si>
    <t>Matthew C.</t>
  </si>
  <si>
    <t>Reynolds</t>
  </si>
  <si>
    <t>56-005</t>
  </si>
  <si>
    <t>57-005</t>
  </si>
  <si>
    <t>Madison</t>
  </si>
  <si>
    <t>Russell C.</t>
  </si>
  <si>
    <t>Blevins</t>
  </si>
  <si>
    <t>57-001</t>
  </si>
  <si>
    <t>57-008</t>
  </si>
  <si>
    <t>Young</t>
  </si>
  <si>
    <t>58-006</t>
  </si>
  <si>
    <t>Martin</t>
  </si>
  <si>
    <t>Hallet S.</t>
  </si>
  <si>
    <t>Davis, Jr.</t>
  </si>
  <si>
    <t>58-002</t>
  </si>
  <si>
    <t>Rupert W.</t>
  </si>
  <si>
    <t>Hasty, Jr.</t>
  </si>
  <si>
    <t>58-005</t>
  </si>
  <si>
    <t>Stephen C.</t>
  </si>
  <si>
    <t>Lilley, Jr.</t>
  </si>
  <si>
    <t>59-002</t>
  </si>
  <si>
    <t>McDowell</t>
  </si>
  <si>
    <t>Neil</t>
  </si>
  <si>
    <t>Brackett</t>
  </si>
  <si>
    <t>59-004</t>
  </si>
  <si>
    <t>William D.</t>
  </si>
  <si>
    <t>Lonon</t>
  </si>
  <si>
    <t>59-008</t>
  </si>
  <si>
    <t>Daniel</t>
  </si>
  <si>
    <t>Rowe</t>
  </si>
  <si>
    <t>60-013</t>
  </si>
  <si>
    <t>Mecklenburg</t>
  </si>
  <si>
    <t>60-001</t>
  </si>
  <si>
    <t>Barbara</t>
  </si>
  <si>
    <t>Bleiweis</t>
  </si>
  <si>
    <t>60-002</t>
  </si>
  <si>
    <t>Nancy G.</t>
  </si>
  <si>
    <t>Carter</t>
  </si>
  <si>
    <t>61-001</t>
  </si>
  <si>
    <t>Mitchell</t>
  </si>
  <si>
    <t>Alfred</t>
  </si>
  <si>
    <t>Breedin</t>
  </si>
  <si>
    <t>61-005</t>
  </si>
  <si>
    <t>Stephen A.</t>
  </si>
  <si>
    <t>Wilson</t>
  </si>
  <si>
    <t>62-006</t>
  </si>
  <si>
    <t>Montgomery</t>
  </si>
  <si>
    <t>Franklin W.</t>
  </si>
  <si>
    <t>Byrd</t>
  </si>
  <si>
    <t>62-007</t>
  </si>
  <si>
    <t>Misty W.</t>
  </si>
  <si>
    <t>Maness</t>
  </si>
  <si>
    <t>62-001</t>
  </si>
  <si>
    <t>Scott</t>
  </si>
  <si>
    <t>Maynor</t>
  </si>
  <si>
    <t>63-001</t>
  </si>
  <si>
    <t>Moore</t>
  </si>
  <si>
    <t>Lewin Mack</t>
  </si>
  <si>
    <t>Blue</t>
  </si>
  <si>
    <t>63-003</t>
  </si>
  <si>
    <t>John W. "Billy"</t>
  </si>
  <si>
    <t>Carter, III</t>
  </si>
  <si>
    <t>63-004</t>
  </si>
  <si>
    <t>Sheffield</t>
  </si>
  <si>
    <t>64-002</t>
  </si>
  <si>
    <t>Nash</t>
  </si>
  <si>
    <t>Bobby Joe</t>
  </si>
  <si>
    <t>Fisher</t>
  </si>
  <si>
    <t>64-004</t>
  </si>
  <si>
    <t>Shawn</t>
  </si>
  <si>
    <t>Lucas</t>
  </si>
  <si>
    <t>64-005</t>
  </si>
  <si>
    <t>Frank Parker</t>
  </si>
  <si>
    <t>Philips, III</t>
  </si>
  <si>
    <t>65-008</t>
  </si>
  <si>
    <t>New Hanover</t>
  </si>
  <si>
    <t>Boland</t>
  </si>
  <si>
    <t>65-006</t>
  </si>
  <si>
    <t>Evan</t>
  </si>
  <si>
    <t>Folds</t>
  </si>
  <si>
    <t>65-004</t>
  </si>
  <si>
    <t>Meares</t>
  </si>
  <si>
    <t>05-003</t>
  </si>
  <si>
    <t>New River</t>
  </si>
  <si>
    <t>William Ryan</t>
  </si>
  <si>
    <t>Huffman</t>
  </si>
  <si>
    <t>05-001</t>
  </si>
  <si>
    <t>Terry</t>
  </si>
  <si>
    <t>Munday</t>
  </si>
  <si>
    <t>05-005</t>
  </si>
  <si>
    <t>John E.</t>
  </si>
  <si>
    <t>Walters</t>
  </si>
  <si>
    <t>66-006</t>
  </si>
  <si>
    <t>Northampton</t>
  </si>
  <si>
    <t>66-003</t>
  </si>
  <si>
    <t>Gregory</t>
  </si>
  <si>
    <t>Harris, Sr.</t>
  </si>
  <si>
    <t>66-004</t>
  </si>
  <si>
    <t>McGee</t>
  </si>
  <si>
    <t>67-007</t>
  </si>
  <si>
    <t>Onslow</t>
  </si>
  <si>
    <t>Robert</t>
  </si>
  <si>
    <t>Johnson</t>
  </si>
  <si>
    <t>67-003</t>
  </si>
  <si>
    <t>Vincent Eugene</t>
  </si>
  <si>
    <t>Lewis</t>
  </si>
  <si>
    <t>67-005</t>
  </si>
  <si>
    <t>Emily</t>
  </si>
  <si>
    <t>Walton</t>
  </si>
  <si>
    <t>68-001</t>
  </si>
  <si>
    <t>Orange</t>
  </si>
  <si>
    <t>William C. "Chris"</t>
  </si>
  <si>
    <t>Hogan</t>
  </si>
  <si>
    <t>68-003</t>
  </si>
  <si>
    <t>68-007</t>
  </si>
  <si>
    <t>Richal</t>
  </si>
  <si>
    <t>69-006</t>
  </si>
  <si>
    <t>Pamlico</t>
  </si>
  <si>
    <t>Pete</t>
  </si>
  <si>
    <t>Anderson</t>
  </si>
  <si>
    <t>69-004</t>
  </si>
  <si>
    <t>Robert A.</t>
  </si>
  <si>
    <t>Lyon</t>
  </si>
  <si>
    <t>69-005</t>
  </si>
  <si>
    <t>Benjamin Derek</t>
  </si>
  <si>
    <t>Potter</t>
  </si>
  <si>
    <t>71-001</t>
  </si>
  <si>
    <t>Pender</t>
  </si>
  <si>
    <t>Samuel Eugene</t>
  </si>
  <si>
    <t>Jordan</t>
  </si>
  <si>
    <t>71-006</t>
  </si>
  <si>
    <t>Buron</t>
  </si>
  <si>
    <t>Lanier</t>
  </si>
  <si>
    <t>71-002</t>
  </si>
  <si>
    <t>William W.</t>
  </si>
  <si>
    <t>Murrell, Jr.</t>
  </si>
  <si>
    <t>73-001</t>
  </si>
  <si>
    <t>Person</t>
  </si>
  <si>
    <t>Eugene "Cal"</t>
  </si>
  <si>
    <t>Berryhill, Jr.</t>
  </si>
  <si>
    <t>73-006</t>
  </si>
  <si>
    <t>Gregory "Greg"</t>
  </si>
  <si>
    <t>Foushee</t>
  </si>
  <si>
    <t>73-005</t>
  </si>
  <si>
    <t>Bruce R.</t>
  </si>
  <si>
    <t>Whitfield</t>
  </si>
  <si>
    <t>74-008</t>
  </si>
  <si>
    <t>Pitt</t>
  </si>
  <si>
    <t>Carl A.</t>
  </si>
  <si>
    <t>Briley, Jr.</t>
  </si>
  <si>
    <t>74-005</t>
  </si>
  <si>
    <t>C. Leroy</t>
  </si>
  <si>
    <t>74-006</t>
  </si>
  <si>
    <t>W. Steve</t>
  </si>
  <si>
    <t>Sutton</t>
  </si>
  <si>
    <t>75-005</t>
  </si>
  <si>
    <t>Polk</t>
  </si>
  <si>
    <t>Davis</t>
  </si>
  <si>
    <t>75-003</t>
  </si>
  <si>
    <t>76-001</t>
  </si>
  <si>
    <t>Randolph</t>
  </si>
  <si>
    <t>William "Bill" T.</t>
  </si>
  <si>
    <t>Alston</t>
  </si>
  <si>
    <t>76-007</t>
  </si>
  <si>
    <t>Carrie</t>
  </si>
  <si>
    <t>Guess-Slatosky</t>
  </si>
  <si>
    <t>76-006</t>
  </si>
  <si>
    <t>Brian</t>
  </si>
  <si>
    <t>77-007</t>
  </si>
  <si>
    <t>Richmond</t>
  </si>
  <si>
    <t>Ryan</t>
  </si>
  <si>
    <t>Carriker</t>
  </si>
  <si>
    <t>77-008</t>
  </si>
  <si>
    <t>John F.</t>
  </si>
  <si>
    <t>McInnis</t>
  </si>
  <si>
    <t>77-005</t>
  </si>
  <si>
    <t>Jerry Mac</t>
  </si>
  <si>
    <t>Snead, II</t>
  </si>
  <si>
    <t>78-005</t>
  </si>
  <si>
    <t>Robeson</t>
  </si>
  <si>
    <t>Michael Worth</t>
  </si>
  <si>
    <t>Herndon</t>
  </si>
  <si>
    <t>78-006</t>
  </si>
  <si>
    <t>Gilbert A.</t>
  </si>
  <si>
    <t>Lewis, Jr.</t>
  </si>
  <si>
    <t>78-007</t>
  </si>
  <si>
    <t>Millard</t>
  </si>
  <si>
    <t>Locklear</t>
  </si>
  <si>
    <t>79-001</t>
  </si>
  <si>
    <t>Rockingham</t>
  </si>
  <si>
    <t>Larry F.</t>
  </si>
  <si>
    <t>Baker</t>
  </si>
  <si>
    <t>79-005</t>
  </si>
  <si>
    <t>Walter H.</t>
  </si>
  <si>
    <t>Moore, III</t>
  </si>
  <si>
    <t>79-006</t>
  </si>
  <si>
    <t>Emmett Scott</t>
  </si>
  <si>
    <t>Shoulars</t>
  </si>
  <si>
    <t>80-002</t>
  </si>
  <si>
    <t>Rowan</t>
  </si>
  <si>
    <t>J. Ben</t>
  </si>
  <si>
    <t>Knox</t>
  </si>
  <si>
    <t>80-008</t>
  </si>
  <si>
    <t>Cheryl</t>
  </si>
  <si>
    <t>McCoy Correll</t>
  </si>
  <si>
    <t>80-006</t>
  </si>
  <si>
    <t>Bruce</t>
  </si>
  <si>
    <t>Rider</t>
  </si>
  <si>
    <t>81-004</t>
  </si>
  <si>
    <t>Rutherford</t>
  </si>
  <si>
    <t>George B. "Buddy"</t>
  </si>
  <si>
    <t>Belflower, Jr.</t>
  </si>
  <si>
    <t>81-001</t>
  </si>
  <si>
    <t>Buckley</t>
  </si>
  <si>
    <t>81-006</t>
  </si>
  <si>
    <t>Clint</t>
  </si>
  <si>
    <t>Green</t>
  </si>
  <si>
    <t>82-003</t>
  </si>
  <si>
    <t>Sampson</t>
  </si>
  <si>
    <t>James L.</t>
  </si>
  <si>
    <t>Lamb</t>
  </si>
  <si>
    <t>82-004</t>
  </si>
  <si>
    <t>Henry E.</t>
  </si>
  <si>
    <t>82-005</t>
  </si>
  <si>
    <t>Thornton</t>
  </si>
  <si>
    <t>83-001</t>
  </si>
  <si>
    <t>Scotland</t>
  </si>
  <si>
    <t>Eddie</t>
  </si>
  <si>
    <t>Carmichael</t>
  </si>
  <si>
    <t>83-002</t>
  </si>
  <si>
    <t>Gibson</t>
  </si>
  <si>
    <t>83-004</t>
  </si>
  <si>
    <t>James F.</t>
  </si>
  <si>
    <t>Norfleet</t>
  </si>
  <si>
    <t>84-003</t>
  </si>
  <si>
    <t>Stanly</t>
  </si>
  <si>
    <t>Curtis</t>
  </si>
  <si>
    <t>Furr</t>
  </si>
  <si>
    <t>84-008</t>
  </si>
  <si>
    <t>Rebecca</t>
  </si>
  <si>
    <t>84-005</t>
  </si>
  <si>
    <t>Jody C.</t>
  </si>
  <si>
    <t>85-003</t>
  </si>
  <si>
    <t>Stokes</t>
  </si>
  <si>
    <t>Marvin</t>
  </si>
  <si>
    <t>Cavanaugh</t>
  </si>
  <si>
    <t>85-004</t>
  </si>
  <si>
    <t>East</t>
  </si>
  <si>
    <t>86-006</t>
  </si>
  <si>
    <t>Surry</t>
  </si>
  <si>
    <t>William Bradley</t>
  </si>
  <si>
    <t>87-008</t>
  </si>
  <si>
    <t>Swain</t>
  </si>
  <si>
    <t>Patrick</t>
  </si>
  <si>
    <t>Breedlove</t>
  </si>
  <si>
    <t>87-005</t>
  </si>
  <si>
    <t>Phillip Barry</t>
  </si>
  <si>
    <t>Carson, Sr.</t>
  </si>
  <si>
    <t>87-006</t>
  </si>
  <si>
    <t>Billy</t>
  </si>
  <si>
    <t>Dills</t>
  </si>
  <si>
    <t>88-003</t>
  </si>
  <si>
    <t>Transylvania</t>
  </si>
  <si>
    <t>Alan</t>
  </si>
  <si>
    <t>88-005</t>
  </si>
  <si>
    <t>Robert D.</t>
  </si>
  <si>
    <t>Twomey</t>
  </si>
  <si>
    <t>89-002</t>
  </si>
  <si>
    <t>Tyrrell</t>
  </si>
  <si>
    <t>Danielle</t>
  </si>
  <si>
    <t>Carawan</t>
  </si>
  <si>
    <t>89-004</t>
  </si>
  <si>
    <t>Carl</t>
  </si>
  <si>
    <t>89-005</t>
  </si>
  <si>
    <t>Trey</t>
  </si>
  <si>
    <t>Liverman</t>
  </si>
  <si>
    <t>90-006</t>
  </si>
  <si>
    <t>Union</t>
  </si>
  <si>
    <t>Sam</t>
  </si>
  <si>
    <t>90-003</t>
  </si>
  <si>
    <t>90-004</t>
  </si>
  <si>
    <t>Wayne S.</t>
  </si>
  <si>
    <t>Moser</t>
  </si>
  <si>
    <t>Vance</t>
  </si>
  <si>
    <t>91-004</t>
  </si>
  <si>
    <t>Ardis</t>
  </si>
  <si>
    <t>Crews</t>
  </si>
  <si>
    <t>91-002</t>
  </si>
  <si>
    <t>92-009</t>
  </si>
  <si>
    <t>Wake</t>
  </si>
  <si>
    <t>Broadwell</t>
  </si>
  <si>
    <t>92-008</t>
  </si>
  <si>
    <t>Beth</t>
  </si>
  <si>
    <t>Pugh Farrell</t>
  </si>
  <si>
    <t>92-004</t>
  </si>
  <si>
    <t>Jenna</t>
  </si>
  <si>
    <t>Wadsworth</t>
  </si>
  <si>
    <t>Warren</t>
  </si>
  <si>
    <t>93-007</t>
  </si>
  <si>
    <t>Brenda</t>
  </si>
  <si>
    <t>Collier</t>
  </si>
  <si>
    <t>93-004</t>
  </si>
  <si>
    <t>Charles William</t>
  </si>
  <si>
    <t>Lynch</t>
  </si>
  <si>
    <t>94-007</t>
  </si>
  <si>
    <t>Davenport</t>
  </si>
  <si>
    <t>94-005</t>
  </si>
  <si>
    <t>Gerda</t>
  </si>
  <si>
    <t>Rhodes</t>
  </si>
  <si>
    <t>95-002</t>
  </si>
  <si>
    <t>Watauga</t>
  </si>
  <si>
    <t>Chris</t>
  </si>
  <si>
    <t>Hughes</t>
  </si>
  <si>
    <t>Boone</t>
  </si>
  <si>
    <t>95-001</t>
  </si>
  <si>
    <t>Moretz</t>
  </si>
  <si>
    <t>96-001</t>
  </si>
  <si>
    <t>Wayne</t>
  </si>
  <si>
    <t>Donna C.</t>
  </si>
  <si>
    <t>Mills</t>
  </si>
  <si>
    <t>96-002</t>
  </si>
  <si>
    <t>Ronald</t>
  </si>
  <si>
    <t>Parks</t>
  </si>
  <si>
    <t>96-005</t>
  </si>
  <si>
    <t>John P.</t>
  </si>
  <si>
    <t>Yelverton</t>
  </si>
  <si>
    <t>97-002</t>
  </si>
  <si>
    <t>Wilkes</t>
  </si>
  <si>
    <t>Dr. Bill H.</t>
  </si>
  <si>
    <t>97-001</t>
  </si>
  <si>
    <t>Brian L.</t>
  </si>
  <si>
    <t>97-005</t>
  </si>
  <si>
    <t>Claude</t>
  </si>
  <si>
    <t>Shew, Jr.</t>
  </si>
  <si>
    <t>98-005</t>
  </si>
  <si>
    <t>Gardner</t>
  </si>
  <si>
    <t>98-002</t>
  </si>
  <si>
    <t>Bryan</t>
  </si>
  <si>
    <t>Lamm</t>
  </si>
  <si>
    <t>98-003</t>
  </si>
  <si>
    <t>Gary Dean</t>
  </si>
  <si>
    <t>99-001</t>
  </si>
  <si>
    <t>Yadkin</t>
  </si>
  <si>
    <t>Lenuel</t>
  </si>
  <si>
    <t>Chamberlain</t>
  </si>
  <si>
    <t>99-006</t>
  </si>
  <si>
    <t>Greg</t>
  </si>
  <si>
    <t>Moxley</t>
  </si>
  <si>
    <t>99-007</t>
  </si>
  <si>
    <t>Somers</t>
  </si>
  <si>
    <t>00-001</t>
  </si>
  <si>
    <t>Yancey</t>
  </si>
  <si>
    <t>C. Keith</t>
  </si>
  <si>
    <t>00-002</t>
  </si>
  <si>
    <t>Jack Lee</t>
  </si>
  <si>
    <t>Boone, Jr.</t>
  </si>
  <si>
    <t>00-003</t>
  </si>
  <si>
    <t>James M.</t>
  </si>
  <si>
    <t>Edwards</t>
  </si>
  <si>
    <t>TOTAL</t>
  </si>
  <si>
    <t>Local</t>
  </si>
  <si>
    <t>Annual Meeting</t>
  </si>
  <si>
    <t>Spring Meeting</t>
  </si>
  <si>
    <t>Fall Meeting</t>
  </si>
  <si>
    <t>Basic Training</t>
  </si>
  <si>
    <t>TOTALS</t>
  </si>
  <si>
    <t>41-006</t>
  </si>
  <si>
    <t>Grace</t>
  </si>
  <si>
    <t>Summers</t>
  </si>
  <si>
    <t>61-007</t>
  </si>
  <si>
    <t>Gary</t>
  </si>
  <si>
    <t>Hyatt</t>
  </si>
  <si>
    <t>Mason Ricks</t>
  </si>
  <si>
    <t>88-006</t>
  </si>
  <si>
    <t>Aaron</t>
  </si>
  <si>
    <t>Siniard</t>
  </si>
  <si>
    <t>Colby Glen</t>
  </si>
  <si>
    <t>95-007</t>
  </si>
  <si>
    <t>Hanifan</t>
  </si>
  <si>
    <t>Dean M.</t>
  </si>
  <si>
    <t>Kight</t>
  </si>
  <si>
    <t>49-007</t>
  </si>
  <si>
    <t>Max Ralston</t>
  </si>
  <si>
    <t>James, Jr.</t>
  </si>
  <si>
    <t xml:space="preserve">Daniel </t>
  </si>
  <si>
    <t>Austin</t>
  </si>
  <si>
    <t>75-006</t>
  </si>
  <si>
    <t>Modlin</t>
  </si>
  <si>
    <t>Ron</t>
  </si>
  <si>
    <t>26-009</t>
  </si>
  <si>
    <t>Riddle</t>
  </si>
  <si>
    <t>30-008</t>
  </si>
  <si>
    <t>Landon</t>
  </si>
  <si>
    <t>Swisher</t>
  </si>
  <si>
    <t>54-010</t>
  </si>
  <si>
    <t>86-004</t>
  </si>
  <si>
    <t>Glenn</t>
  </si>
  <si>
    <t>Pruitt</t>
  </si>
  <si>
    <t>13-009</t>
  </si>
  <si>
    <t>Haigler</t>
  </si>
  <si>
    <t>Basic Training Attendance</t>
  </si>
  <si>
    <t>2019, 2023</t>
  </si>
  <si>
    <t>2011, 2019, 2022</t>
  </si>
  <si>
    <t>2019, 2021</t>
  </si>
  <si>
    <t>2001, 2023</t>
  </si>
  <si>
    <t>2017, 2019</t>
  </si>
  <si>
    <t>2011, 2021</t>
  </si>
  <si>
    <t>2012, 2016</t>
  </si>
  <si>
    <t>2018, 2022, 2023, 2024</t>
  </si>
  <si>
    <t>2011, 2022, 2023</t>
  </si>
  <si>
    <t>2015, 2018, 2023</t>
  </si>
  <si>
    <t>2004, 2005</t>
  </si>
  <si>
    <t>2012, 2020</t>
  </si>
  <si>
    <t>2008, 2023</t>
  </si>
  <si>
    <t>2003, 2021</t>
  </si>
  <si>
    <t>2002, 2003</t>
  </si>
  <si>
    <t>1991, 2021</t>
  </si>
  <si>
    <t>2021, 2024</t>
  </si>
  <si>
    <t>2016, 2019, 2023</t>
  </si>
  <si>
    <t>2003, 2020</t>
  </si>
  <si>
    <t>2012, 2013</t>
  </si>
  <si>
    <t>1986, 2021, 2023</t>
  </si>
  <si>
    <t>2020, 2023</t>
  </si>
  <si>
    <t>2019, 2022, 2023</t>
  </si>
  <si>
    <t>2010, 2011, 2019, 2020, 2021, 2023</t>
  </si>
  <si>
    <t>2009, 2019, 2023</t>
  </si>
  <si>
    <t>2007, 2019, 2023</t>
  </si>
  <si>
    <t>2018, 2019</t>
  </si>
  <si>
    <t>2018, 2020, 2024</t>
  </si>
  <si>
    <t>2008, 2020, 2024</t>
  </si>
  <si>
    <t>A</t>
  </si>
  <si>
    <t>E</t>
  </si>
  <si>
    <t>42-007</t>
  </si>
  <si>
    <t>James W.</t>
  </si>
  <si>
    <t>Short II</t>
  </si>
  <si>
    <t>45-006</t>
  </si>
  <si>
    <t>Brent P.</t>
  </si>
  <si>
    <t>Coston</t>
  </si>
  <si>
    <t>50-006</t>
  </si>
  <si>
    <t>Chet</t>
  </si>
  <si>
    <t>Stephens</t>
  </si>
  <si>
    <t>85-007</t>
  </si>
  <si>
    <t>91-008</t>
  </si>
  <si>
    <t>Rodney</t>
  </si>
  <si>
    <t>Dickerson</t>
  </si>
  <si>
    <t>94-008</t>
  </si>
  <si>
    <t>Advanced Training</t>
  </si>
  <si>
    <t>20-008</t>
  </si>
  <si>
    <t>Colby Isaac</t>
  </si>
  <si>
    <t>23-008</t>
  </si>
  <si>
    <t>Larry</t>
  </si>
  <si>
    <t>Corry</t>
  </si>
  <si>
    <t>31-006</t>
  </si>
  <si>
    <t>Luke</t>
  </si>
  <si>
    <t>Britt</t>
  </si>
  <si>
    <t>47-008</t>
  </si>
  <si>
    <t>Patricia</t>
  </si>
  <si>
    <t>Lyons</t>
  </si>
  <si>
    <t>17-007</t>
  </si>
  <si>
    <t>Andrew</t>
  </si>
  <si>
    <t>49-008</t>
  </si>
  <si>
    <t>Cierra L.</t>
  </si>
  <si>
    <t>Bradford</t>
  </si>
  <si>
    <t>86-008</t>
  </si>
  <si>
    <t>Jeremy</t>
  </si>
  <si>
    <t>93-008</t>
  </si>
  <si>
    <t>Shane</t>
  </si>
  <si>
    <t>David A.</t>
  </si>
  <si>
    <t>36-013</t>
  </si>
  <si>
    <t>Roger</t>
  </si>
  <si>
    <t>Hurst</t>
  </si>
  <si>
    <t>43-007</t>
  </si>
  <si>
    <t>James Michael</t>
  </si>
  <si>
    <t>2006, 2021, 2023, 2024, 2025</t>
  </si>
  <si>
    <t>2009, 2025</t>
  </si>
  <si>
    <t>2013, 2020, 2025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</si>
</sst>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0"/>
  <sheetViews>
    <sheetView tabSelected="1" workbookViewId="0">
      <pane xSplit="9" ySplit="11" topLeftCell="T227" activePane="bottomRight" state="frozen"/>
      <selection pane="topRight" activeCell="H1" sqref="H1"/>
      <selection pane="bottomLeft" activeCell="A12" sqref="A12"/>
      <selection pane="bottomRight" activeCell="T243" sqref="T243"/>
    </sheetView>
  </sheetViews>
  <sheetFormatPr defaultRowHeight="15" x14ac:dyDescent="0.25"/>
  <cols>
    <col min="1" max="1" width="14" customWidth="1"/>
    <col min="2" max="2" width="22.85546875" customWidth="1"/>
    <col min="3" max="3" width="4" style="11" customWidth="1"/>
    <col min="4" max="4" width="24" customWidth="1"/>
    <col min="5" max="5" width="18.85546875" customWidth="1"/>
    <col min="6" max="6" width="18.85546875" style="11" customWidth="1"/>
    <col min="8" max="21" width="16.140625" style="11" customWidth="1"/>
    <col min="22" max="29" width="16.140625" customWidth="1"/>
  </cols>
  <sheetData>
    <row r="1" spans="1:29" x14ac:dyDescent="0.25">
      <c r="A1" s="18" t="s">
        <v>0</v>
      </c>
      <c r="B1" s="18" t="s">
        <v>1</v>
      </c>
      <c r="C1" s="22"/>
      <c r="D1" s="19" t="s">
        <v>2</v>
      </c>
      <c r="E1" s="19" t="s">
        <v>3</v>
      </c>
      <c r="F1" s="20" t="s">
        <v>891</v>
      </c>
      <c r="G1" s="18" t="s">
        <v>850</v>
      </c>
      <c r="H1" s="2">
        <v>2022</v>
      </c>
      <c r="I1" s="17">
        <v>2023</v>
      </c>
      <c r="J1" s="17"/>
      <c r="K1" s="17"/>
      <c r="L1" s="17"/>
      <c r="M1" s="17"/>
      <c r="N1" s="17">
        <v>2024</v>
      </c>
      <c r="O1" s="17"/>
      <c r="P1" s="17"/>
      <c r="Q1" s="17"/>
      <c r="R1" s="17"/>
      <c r="S1" s="17"/>
      <c r="T1" s="17">
        <v>2025</v>
      </c>
      <c r="U1" s="17"/>
      <c r="V1" s="17"/>
      <c r="W1" s="17"/>
      <c r="X1" s="17"/>
      <c r="Y1" s="17">
        <v>2026</v>
      </c>
      <c r="Z1" s="17"/>
      <c r="AA1" s="17"/>
      <c r="AB1" s="17"/>
      <c r="AC1" s="17"/>
    </row>
    <row r="2" spans="1:29" ht="30" customHeight="1" x14ac:dyDescent="0.25">
      <c r="A2" s="18"/>
      <c r="B2" s="18"/>
      <c r="C2" s="23"/>
      <c r="D2" s="19"/>
      <c r="E2" s="19"/>
      <c r="F2" s="21"/>
      <c r="G2" s="18"/>
      <c r="H2" s="3" t="s">
        <v>851</v>
      </c>
      <c r="I2" s="1" t="s">
        <v>852</v>
      </c>
      <c r="J2" s="1" t="s">
        <v>855</v>
      </c>
      <c r="K2" s="1" t="s">
        <v>853</v>
      </c>
      <c r="L2" s="1" t="s">
        <v>854</v>
      </c>
      <c r="M2" s="1" t="s">
        <v>851</v>
      </c>
      <c r="N2" s="1" t="s">
        <v>852</v>
      </c>
      <c r="O2" s="1" t="s">
        <v>855</v>
      </c>
      <c r="P2" s="1" t="s">
        <v>853</v>
      </c>
      <c r="Q2" s="16" t="s">
        <v>937</v>
      </c>
      <c r="R2" s="1" t="s">
        <v>854</v>
      </c>
      <c r="S2" s="1" t="s">
        <v>851</v>
      </c>
      <c r="T2" s="1" t="s">
        <v>852</v>
      </c>
      <c r="U2" s="1" t="s">
        <v>855</v>
      </c>
      <c r="V2" s="1" t="s">
        <v>853</v>
      </c>
      <c r="W2" s="1" t="s">
        <v>854</v>
      </c>
      <c r="X2" s="1" t="s">
        <v>851</v>
      </c>
      <c r="Y2" s="1" t="s">
        <v>852</v>
      </c>
      <c r="Z2" s="1" t="s">
        <v>855</v>
      </c>
      <c r="AA2" s="1" t="s">
        <v>853</v>
      </c>
      <c r="AB2" s="1" t="s">
        <v>854</v>
      </c>
      <c r="AC2" s="1" t="s">
        <v>851</v>
      </c>
    </row>
    <row r="3" spans="1:29" x14ac:dyDescent="0.25">
      <c r="A3" s="4" t="s">
        <v>4</v>
      </c>
      <c r="B3" s="4" t="s">
        <v>5</v>
      </c>
      <c r="C3" s="12" t="s">
        <v>921</v>
      </c>
      <c r="D3" s="4" t="s">
        <v>6</v>
      </c>
      <c r="E3" s="4" t="s">
        <v>7</v>
      </c>
      <c r="F3" s="12">
        <v>2019</v>
      </c>
      <c r="G3" s="6">
        <f>SUM(H3:AC3)</f>
        <v>5.5</v>
      </c>
      <c r="H3" s="10"/>
      <c r="I3" s="10"/>
      <c r="J3" s="10"/>
      <c r="K3" s="10"/>
      <c r="L3" s="10"/>
      <c r="M3" s="10"/>
      <c r="N3" s="10"/>
      <c r="O3" s="10"/>
      <c r="P3" s="10">
        <v>3</v>
      </c>
      <c r="Q3" s="10"/>
      <c r="R3" s="10">
        <v>2.5</v>
      </c>
      <c r="S3" s="10"/>
      <c r="T3" s="10"/>
      <c r="U3" s="10"/>
      <c r="V3" s="5"/>
      <c r="W3" s="5"/>
      <c r="X3" s="5"/>
      <c r="Y3" s="5"/>
      <c r="Z3" s="5"/>
      <c r="AA3" s="5"/>
      <c r="AB3" s="5"/>
      <c r="AC3" s="5"/>
    </row>
    <row r="4" spans="1:29" x14ac:dyDescent="0.25">
      <c r="A4" s="4" t="s">
        <v>9</v>
      </c>
      <c r="B4" s="4" t="s">
        <v>5</v>
      </c>
      <c r="C4" s="12" t="s">
        <v>922</v>
      </c>
      <c r="D4" s="4" t="s">
        <v>10</v>
      </c>
      <c r="E4" s="4" t="s">
        <v>11</v>
      </c>
      <c r="F4" s="12">
        <v>2020</v>
      </c>
      <c r="G4" s="6">
        <f t="shared" ref="G4:G67" si="0">SUM(H4:AC4)</f>
        <v>5.5</v>
      </c>
      <c r="H4" s="10"/>
      <c r="I4" s="10"/>
      <c r="J4" s="10"/>
      <c r="K4" s="10"/>
      <c r="L4" s="10"/>
      <c r="M4" s="10"/>
      <c r="N4" s="10"/>
      <c r="O4" s="10"/>
      <c r="P4" s="10">
        <v>3</v>
      </c>
      <c r="Q4" s="10"/>
      <c r="R4" s="10">
        <v>2.5</v>
      </c>
      <c r="S4" s="10"/>
      <c r="T4" s="10"/>
      <c r="U4" s="10"/>
      <c r="V4" s="5"/>
      <c r="W4" s="5"/>
      <c r="X4" s="5"/>
      <c r="Y4" s="5"/>
      <c r="Z4" s="5"/>
      <c r="AA4" s="5"/>
      <c r="AB4" s="5"/>
      <c r="AC4" s="5"/>
    </row>
    <row r="5" spans="1:29" x14ac:dyDescent="0.25">
      <c r="A5" s="4" t="s">
        <v>13</v>
      </c>
      <c r="B5" s="4" t="s">
        <v>5</v>
      </c>
      <c r="C5" s="12" t="s">
        <v>922</v>
      </c>
      <c r="D5" s="4" t="s">
        <v>14</v>
      </c>
      <c r="E5" s="4" t="s">
        <v>15</v>
      </c>
      <c r="F5" s="12">
        <v>2023</v>
      </c>
      <c r="G5" s="6">
        <f t="shared" si="0"/>
        <v>30</v>
      </c>
      <c r="H5" s="10"/>
      <c r="I5" s="10">
        <f>7.5+1+2</f>
        <v>10.5</v>
      </c>
      <c r="J5" s="10">
        <v>6</v>
      </c>
      <c r="K5" s="10">
        <v>2</v>
      </c>
      <c r="L5" s="10"/>
      <c r="M5" s="10"/>
      <c r="N5" s="10">
        <v>6</v>
      </c>
      <c r="O5" s="10"/>
      <c r="P5" s="10">
        <v>3</v>
      </c>
      <c r="Q5" s="10"/>
      <c r="R5" s="10">
        <v>2.5</v>
      </c>
      <c r="S5" s="10"/>
      <c r="T5" s="10"/>
      <c r="U5" s="10"/>
      <c r="V5" s="5"/>
      <c r="W5" s="5"/>
      <c r="X5" s="5"/>
      <c r="Y5" s="5"/>
      <c r="Z5" s="5"/>
      <c r="AA5" s="5"/>
      <c r="AB5" s="5"/>
      <c r="AC5" s="5"/>
    </row>
    <row r="6" spans="1:29" x14ac:dyDescent="0.25">
      <c r="A6" s="4" t="s">
        <v>16</v>
      </c>
      <c r="B6" s="4" t="s">
        <v>17</v>
      </c>
      <c r="C6" s="12" t="s">
        <v>922</v>
      </c>
      <c r="D6" s="4" t="s">
        <v>18</v>
      </c>
      <c r="E6" s="4" t="s">
        <v>19</v>
      </c>
      <c r="F6" s="12">
        <v>2023</v>
      </c>
      <c r="G6" s="6">
        <f t="shared" si="0"/>
        <v>12</v>
      </c>
      <c r="H6" s="10"/>
      <c r="I6" s="10"/>
      <c r="J6" s="10">
        <v>2.5</v>
      </c>
      <c r="K6" s="10">
        <v>2.5</v>
      </c>
      <c r="L6" s="10">
        <v>2.5</v>
      </c>
      <c r="M6" s="10">
        <f>0.75+1</f>
        <v>1.75</v>
      </c>
      <c r="N6" s="10"/>
      <c r="O6" s="10"/>
      <c r="P6" s="10"/>
      <c r="Q6" s="10"/>
      <c r="R6" s="10">
        <v>2.75</v>
      </c>
      <c r="S6" s="10"/>
      <c r="T6" s="10"/>
      <c r="U6" s="10"/>
      <c r="V6" s="5"/>
      <c r="W6" s="5"/>
      <c r="X6" s="5"/>
      <c r="Y6" s="5"/>
      <c r="Z6" s="5"/>
      <c r="AA6" s="5"/>
      <c r="AB6" s="5"/>
      <c r="AC6" s="5"/>
    </row>
    <row r="7" spans="1:29" x14ac:dyDescent="0.25">
      <c r="A7" s="4" t="s">
        <v>20</v>
      </c>
      <c r="B7" s="4" t="s">
        <v>17</v>
      </c>
      <c r="C7" s="12" t="s">
        <v>922</v>
      </c>
      <c r="D7" s="4" t="s">
        <v>21</v>
      </c>
      <c r="E7" s="4" t="s">
        <v>22</v>
      </c>
      <c r="F7" s="12">
        <v>2011</v>
      </c>
      <c r="G7" s="6">
        <f t="shared" si="0"/>
        <v>11.5</v>
      </c>
      <c r="H7" s="10"/>
      <c r="I7" s="10"/>
      <c r="J7" s="10"/>
      <c r="K7" s="10">
        <v>2.5</v>
      </c>
      <c r="L7" s="10">
        <v>2.5</v>
      </c>
      <c r="M7" s="10">
        <f>0.75+1</f>
        <v>1.75</v>
      </c>
      <c r="N7" s="10"/>
      <c r="O7" s="10"/>
      <c r="P7" s="10">
        <v>2</v>
      </c>
      <c r="Q7" s="10"/>
      <c r="R7" s="10">
        <v>2.75</v>
      </c>
      <c r="S7" s="10"/>
      <c r="T7" s="10"/>
      <c r="U7" s="10"/>
      <c r="V7" s="5"/>
      <c r="W7" s="5"/>
      <c r="X7" s="5"/>
      <c r="Y7" s="5"/>
      <c r="Z7" s="5"/>
      <c r="AA7" s="5"/>
      <c r="AB7" s="5"/>
      <c r="AC7" s="5"/>
    </row>
    <row r="8" spans="1:29" x14ac:dyDescent="0.25">
      <c r="A8" s="4" t="s">
        <v>23</v>
      </c>
      <c r="B8" s="4" t="s">
        <v>24</v>
      </c>
      <c r="C8" s="12" t="s">
        <v>922</v>
      </c>
      <c r="D8" s="4" t="s">
        <v>25</v>
      </c>
      <c r="E8" s="4" t="s">
        <v>26</v>
      </c>
      <c r="F8" s="12">
        <v>2019</v>
      </c>
      <c r="G8" s="6">
        <f t="shared" si="0"/>
        <v>3</v>
      </c>
      <c r="H8" s="10"/>
      <c r="I8" s="10"/>
      <c r="J8" s="10"/>
      <c r="K8" s="10"/>
      <c r="L8" s="10"/>
      <c r="M8" s="10">
        <v>1</v>
      </c>
      <c r="N8" s="10"/>
      <c r="O8" s="10"/>
      <c r="P8" s="10">
        <v>2</v>
      </c>
      <c r="Q8" s="10"/>
      <c r="R8" s="10"/>
      <c r="S8" s="10"/>
      <c r="T8" s="10"/>
      <c r="U8" s="10"/>
      <c r="V8" s="5"/>
      <c r="W8" s="5"/>
      <c r="X8" s="5"/>
      <c r="Y8" s="5"/>
      <c r="Z8" s="5"/>
      <c r="AA8" s="5"/>
      <c r="AB8" s="5"/>
      <c r="AC8" s="5"/>
    </row>
    <row r="9" spans="1:29" x14ac:dyDescent="0.25">
      <c r="A9" s="4" t="s">
        <v>28</v>
      </c>
      <c r="B9" s="4" t="s">
        <v>24</v>
      </c>
      <c r="C9" s="12" t="s">
        <v>922</v>
      </c>
      <c r="D9" s="4" t="s">
        <v>29</v>
      </c>
      <c r="E9" s="4" t="s">
        <v>30</v>
      </c>
      <c r="F9" s="12">
        <v>2019</v>
      </c>
      <c r="G9" s="6">
        <f t="shared" si="0"/>
        <v>3.75</v>
      </c>
      <c r="H9" s="10"/>
      <c r="I9" s="10"/>
      <c r="J9" s="10"/>
      <c r="K9" s="10"/>
      <c r="L9" s="10"/>
      <c r="M9" s="10">
        <f t="shared" ref="M9:M15" si="1">0.75+1</f>
        <v>1.75</v>
      </c>
      <c r="N9" s="10"/>
      <c r="O9" s="10"/>
      <c r="P9" s="10">
        <v>2</v>
      </c>
      <c r="Q9" s="10"/>
      <c r="R9" s="10"/>
      <c r="S9" s="10"/>
      <c r="T9" s="10"/>
      <c r="U9" s="10"/>
      <c r="V9" s="5"/>
      <c r="W9" s="5"/>
      <c r="X9" s="5"/>
      <c r="Y9" s="5"/>
      <c r="Z9" s="5"/>
      <c r="AA9" s="5"/>
      <c r="AB9" s="5"/>
      <c r="AC9" s="5"/>
    </row>
    <row r="10" spans="1:29" x14ac:dyDescent="0.25">
      <c r="A10" s="4" t="s">
        <v>31</v>
      </c>
      <c r="B10" s="4" t="s">
        <v>32</v>
      </c>
      <c r="C10" s="12" t="s">
        <v>922</v>
      </c>
      <c r="D10" s="4" t="s">
        <v>33</v>
      </c>
      <c r="E10" s="4" t="s">
        <v>34</v>
      </c>
      <c r="F10" s="12">
        <v>2015</v>
      </c>
      <c r="G10" s="6">
        <f t="shared" si="0"/>
        <v>25.5</v>
      </c>
      <c r="H10" s="10"/>
      <c r="I10" s="10">
        <f>7.5+1</f>
        <v>8.5</v>
      </c>
      <c r="J10" s="10"/>
      <c r="K10" s="10">
        <v>2.5</v>
      </c>
      <c r="L10" s="10"/>
      <c r="M10" s="10">
        <f t="shared" si="1"/>
        <v>1.75</v>
      </c>
      <c r="N10" s="10">
        <v>8</v>
      </c>
      <c r="O10" s="10"/>
      <c r="P10" s="10">
        <v>2</v>
      </c>
      <c r="Q10" s="10"/>
      <c r="R10" s="10">
        <v>2.75</v>
      </c>
      <c r="S10" s="10"/>
      <c r="T10" s="10"/>
      <c r="U10" s="10"/>
      <c r="V10" s="5"/>
      <c r="W10" s="5"/>
      <c r="X10" s="5"/>
      <c r="Y10" s="5"/>
      <c r="Z10" s="5"/>
      <c r="AA10" s="5"/>
      <c r="AB10" s="5"/>
      <c r="AC10" s="5"/>
    </row>
    <row r="11" spans="1:29" x14ac:dyDescent="0.25">
      <c r="A11" s="4" t="s">
        <v>35</v>
      </c>
      <c r="B11" s="4" t="s">
        <v>32</v>
      </c>
      <c r="C11" s="12" t="s">
        <v>922</v>
      </c>
      <c r="D11" s="4" t="s">
        <v>36</v>
      </c>
      <c r="E11" s="4" t="s">
        <v>37</v>
      </c>
      <c r="F11" s="12">
        <v>2013</v>
      </c>
      <c r="G11" s="6">
        <f t="shared" si="0"/>
        <v>23.5</v>
      </c>
      <c r="H11" s="10"/>
      <c r="I11" s="10"/>
      <c r="J11" s="10"/>
      <c r="K11" s="10">
        <v>2.5</v>
      </c>
      <c r="L11" s="10"/>
      <c r="M11" s="10">
        <f t="shared" si="1"/>
        <v>1.75</v>
      </c>
      <c r="N11" s="10">
        <v>7.75</v>
      </c>
      <c r="O11" s="10"/>
      <c r="P11" s="10">
        <v>4</v>
      </c>
      <c r="Q11" s="10"/>
      <c r="R11" s="10"/>
      <c r="S11" s="10"/>
      <c r="T11" s="10">
        <v>7.5</v>
      </c>
      <c r="U11" s="10"/>
      <c r="V11" s="5"/>
      <c r="W11" s="5"/>
      <c r="X11" s="5"/>
      <c r="Y11" s="5"/>
      <c r="Z11" s="5"/>
      <c r="AA11" s="5"/>
      <c r="AB11" s="5"/>
      <c r="AC11" s="5"/>
    </row>
    <row r="12" spans="1:29" x14ac:dyDescent="0.25">
      <c r="A12" s="4" t="s">
        <v>38</v>
      </c>
      <c r="B12" s="4" t="s">
        <v>39</v>
      </c>
      <c r="C12" s="12" t="s">
        <v>922</v>
      </c>
      <c r="D12" s="4" t="s">
        <v>40</v>
      </c>
      <c r="E12" s="4" t="s">
        <v>41</v>
      </c>
      <c r="F12" s="12">
        <v>2004</v>
      </c>
      <c r="G12" s="6">
        <f t="shared" si="0"/>
        <v>19</v>
      </c>
      <c r="H12" s="10"/>
      <c r="I12" s="10"/>
      <c r="J12" s="10"/>
      <c r="K12" s="10">
        <v>2.5</v>
      </c>
      <c r="L12" s="10">
        <v>2.5</v>
      </c>
      <c r="M12" s="10">
        <f t="shared" si="1"/>
        <v>1.75</v>
      </c>
      <c r="N12" s="10"/>
      <c r="O12" s="10"/>
      <c r="P12" s="10">
        <v>2</v>
      </c>
      <c r="Q12" s="10"/>
      <c r="R12" s="10">
        <v>2.75</v>
      </c>
      <c r="S12" s="10"/>
      <c r="T12" s="10">
        <v>7.5</v>
      </c>
      <c r="U12" s="10"/>
      <c r="V12" s="5"/>
      <c r="W12" s="5"/>
      <c r="X12" s="5"/>
      <c r="Y12" s="5"/>
      <c r="Z12" s="5"/>
      <c r="AA12" s="5"/>
      <c r="AB12" s="5"/>
      <c r="AC12" s="5"/>
    </row>
    <row r="13" spans="1:29" x14ac:dyDescent="0.25">
      <c r="A13" s="4" t="s">
        <v>42</v>
      </c>
      <c r="B13" s="4" t="s">
        <v>39</v>
      </c>
      <c r="C13" s="12" t="s">
        <v>922</v>
      </c>
      <c r="D13" s="4" t="s">
        <v>43</v>
      </c>
      <c r="E13" s="4" t="s">
        <v>44</v>
      </c>
      <c r="F13" s="12" t="s">
        <v>965</v>
      </c>
      <c r="G13" s="6">
        <f t="shared" si="0"/>
        <v>49.5</v>
      </c>
      <c r="H13" s="10"/>
      <c r="I13" s="10">
        <f>7.5+1</f>
        <v>8.5</v>
      </c>
      <c r="J13" s="10"/>
      <c r="K13" s="10">
        <v>2.5</v>
      </c>
      <c r="L13" s="10">
        <v>2.5</v>
      </c>
      <c r="M13" s="10">
        <f t="shared" si="1"/>
        <v>1.75</v>
      </c>
      <c r="N13" s="10">
        <v>11</v>
      </c>
      <c r="O13" s="10"/>
      <c r="P13" s="10">
        <v>4</v>
      </c>
      <c r="Q13" s="10"/>
      <c r="R13" s="10">
        <v>2.75</v>
      </c>
      <c r="S13" s="10"/>
      <c r="T13" s="10">
        <f>7.5+1+1+1</f>
        <v>10.5</v>
      </c>
      <c r="U13" s="10">
        <v>6</v>
      </c>
      <c r="V13" s="5"/>
      <c r="W13" s="5"/>
      <c r="X13" s="5"/>
      <c r="Y13" s="5"/>
      <c r="Z13" s="5"/>
      <c r="AA13" s="5"/>
      <c r="AB13" s="5"/>
      <c r="AC13" s="5"/>
    </row>
    <row r="14" spans="1:29" x14ac:dyDescent="0.25">
      <c r="A14" s="4" t="s">
        <v>45</v>
      </c>
      <c r="B14" s="4" t="s">
        <v>46</v>
      </c>
      <c r="C14" s="12" t="s">
        <v>922</v>
      </c>
      <c r="D14" s="4" t="s">
        <v>47</v>
      </c>
      <c r="E14" s="4" t="s">
        <v>48</v>
      </c>
      <c r="F14" s="12">
        <v>2019</v>
      </c>
      <c r="G14" s="6">
        <f t="shared" si="0"/>
        <v>7</v>
      </c>
      <c r="H14" s="10"/>
      <c r="I14" s="10"/>
      <c r="J14" s="10"/>
      <c r="K14" s="10"/>
      <c r="L14" s="10">
        <v>2.5</v>
      </c>
      <c r="M14" s="10">
        <f t="shared" si="1"/>
        <v>1.75</v>
      </c>
      <c r="N14" s="10"/>
      <c r="O14" s="10"/>
      <c r="P14" s="10"/>
      <c r="Q14" s="10"/>
      <c r="R14" s="10">
        <v>2.75</v>
      </c>
      <c r="S14" s="10"/>
      <c r="T14" s="10"/>
      <c r="U14" s="10"/>
      <c r="V14" s="5"/>
      <c r="W14" s="5"/>
      <c r="X14" s="5"/>
      <c r="Y14" s="5"/>
      <c r="Z14" s="5"/>
      <c r="AA14" s="5"/>
      <c r="AB14" s="5"/>
      <c r="AC14" s="5"/>
    </row>
    <row r="15" spans="1:29" x14ac:dyDescent="0.25">
      <c r="A15" s="4" t="s">
        <v>50</v>
      </c>
      <c r="B15" s="4" t="s">
        <v>46</v>
      </c>
      <c r="C15" s="12" t="s">
        <v>922</v>
      </c>
      <c r="D15" s="4" t="s">
        <v>51</v>
      </c>
      <c r="E15" s="4" t="s">
        <v>52</v>
      </c>
      <c r="F15" s="12">
        <v>1997</v>
      </c>
      <c r="G15" s="6">
        <f t="shared" si="0"/>
        <v>32.25</v>
      </c>
      <c r="H15" s="10"/>
      <c r="I15" s="10"/>
      <c r="J15" s="10"/>
      <c r="K15" s="10">
        <v>2.5</v>
      </c>
      <c r="L15" s="10">
        <v>2.5</v>
      </c>
      <c r="M15" s="10">
        <f t="shared" si="1"/>
        <v>1.75</v>
      </c>
      <c r="N15" s="10">
        <v>10.5</v>
      </c>
      <c r="O15" s="10"/>
      <c r="P15" s="10">
        <v>4</v>
      </c>
      <c r="Q15" s="10"/>
      <c r="R15" s="10">
        <v>2.75</v>
      </c>
      <c r="S15" s="10"/>
      <c r="T15" s="10">
        <f>7.5+0.75</f>
        <v>8.25</v>
      </c>
      <c r="U15" s="10"/>
      <c r="V15" s="5"/>
      <c r="W15" s="5"/>
      <c r="X15" s="5"/>
      <c r="Y15" s="5"/>
      <c r="Z15" s="5"/>
      <c r="AA15" s="5"/>
      <c r="AB15" s="5"/>
      <c r="AC15" s="5"/>
    </row>
    <row r="16" spans="1:29" x14ac:dyDescent="0.25">
      <c r="A16" s="4" t="s">
        <v>53</v>
      </c>
      <c r="B16" s="4" t="s">
        <v>46</v>
      </c>
      <c r="C16" s="12" t="s">
        <v>921</v>
      </c>
      <c r="D16" s="4" t="s">
        <v>54</v>
      </c>
      <c r="E16" s="4" t="s">
        <v>55</v>
      </c>
      <c r="F16" s="12">
        <v>2020</v>
      </c>
      <c r="G16" s="6">
        <f t="shared" si="0"/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5"/>
      <c r="W16" s="5"/>
      <c r="X16" s="5"/>
      <c r="Y16" s="5"/>
      <c r="Z16" s="5"/>
      <c r="AA16" s="5"/>
      <c r="AB16" s="5"/>
      <c r="AC16" s="5"/>
    </row>
    <row r="17" spans="1:29" x14ac:dyDescent="0.25">
      <c r="A17" s="4" t="s">
        <v>56</v>
      </c>
      <c r="B17" s="4" t="s">
        <v>57</v>
      </c>
      <c r="C17" s="12" t="s">
        <v>921</v>
      </c>
      <c r="D17" s="4" t="s">
        <v>58</v>
      </c>
      <c r="E17" s="4" t="s">
        <v>59</v>
      </c>
      <c r="F17" s="12">
        <v>2017</v>
      </c>
      <c r="G17" s="6">
        <f t="shared" si="0"/>
        <v>17.25</v>
      </c>
      <c r="H17" s="10"/>
      <c r="I17" s="10">
        <f>5.5+1</f>
        <v>6.5</v>
      </c>
      <c r="J17" s="10"/>
      <c r="K17" s="10"/>
      <c r="L17" s="10"/>
      <c r="M17" s="10">
        <f>0.25+0.25+0.5</f>
        <v>1</v>
      </c>
      <c r="N17" s="10"/>
      <c r="O17" s="10"/>
      <c r="P17" s="10"/>
      <c r="Q17" s="10"/>
      <c r="R17" s="10">
        <v>2.25</v>
      </c>
      <c r="S17" s="10"/>
      <c r="T17" s="10">
        <v>7.5</v>
      </c>
      <c r="U17" s="10"/>
      <c r="V17" s="5"/>
      <c r="W17" s="5"/>
      <c r="X17" s="5"/>
      <c r="Y17" s="5"/>
      <c r="Z17" s="5"/>
      <c r="AA17" s="5"/>
      <c r="AB17" s="5"/>
      <c r="AC17" s="5"/>
    </row>
    <row r="18" spans="1:29" x14ac:dyDescent="0.25">
      <c r="A18" s="4" t="s">
        <v>60</v>
      </c>
      <c r="B18" s="4" t="s">
        <v>57</v>
      </c>
      <c r="C18" s="12" t="s">
        <v>922</v>
      </c>
      <c r="D18" s="4" t="s">
        <v>61</v>
      </c>
      <c r="E18" s="4" t="s">
        <v>62</v>
      </c>
      <c r="F18" s="12">
        <v>2023</v>
      </c>
      <c r="G18" s="6">
        <f t="shared" si="0"/>
        <v>7</v>
      </c>
      <c r="H18" s="10"/>
      <c r="I18" s="10"/>
      <c r="J18" s="10">
        <v>6</v>
      </c>
      <c r="K18" s="10"/>
      <c r="L18" s="10"/>
      <c r="M18" s="10">
        <f>0.25+0.25+0.5</f>
        <v>1</v>
      </c>
      <c r="N18" s="10"/>
      <c r="O18" s="10"/>
      <c r="P18" s="10"/>
      <c r="Q18" s="10"/>
      <c r="R18" s="10"/>
      <c r="S18" s="10"/>
      <c r="T18" s="10"/>
      <c r="U18" s="10"/>
      <c r="V18" s="5"/>
      <c r="W18" s="5"/>
      <c r="X18" s="5"/>
      <c r="Y18" s="5"/>
      <c r="Z18" s="5"/>
      <c r="AA18" s="5"/>
      <c r="AB18" s="5"/>
      <c r="AC18" s="5"/>
    </row>
    <row r="19" spans="1:29" x14ac:dyDescent="0.25">
      <c r="A19" s="4" t="s">
        <v>63</v>
      </c>
      <c r="B19" s="4" t="s">
        <v>57</v>
      </c>
      <c r="C19" s="12" t="s">
        <v>922</v>
      </c>
      <c r="D19" s="4" t="s">
        <v>64</v>
      </c>
      <c r="E19" s="4" t="s">
        <v>8</v>
      </c>
      <c r="F19" s="12">
        <v>2023</v>
      </c>
      <c r="G19" s="6">
        <f t="shared" si="0"/>
        <v>2.5</v>
      </c>
      <c r="H19" s="10"/>
      <c r="I19" s="10"/>
      <c r="J19" s="10">
        <v>1.5</v>
      </c>
      <c r="K19" s="10"/>
      <c r="L19" s="10"/>
      <c r="M19" s="10">
        <f>0.25+0.25+0.5</f>
        <v>1</v>
      </c>
      <c r="N19" s="10"/>
      <c r="O19" s="10"/>
      <c r="P19" s="10"/>
      <c r="Q19" s="10"/>
      <c r="R19" s="10"/>
      <c r="S19" s="10"/>
      <c r="T19" s="10"/>
      <c r="U19" s="10"/>
      <c r="V19" s="5"/>
      <c r="W19" s="5"/>
      <c r="X19" s="5"/>
      <c r="Y19" s="5"/>
      <c r="Z19" s="5"/>
      <c r="AA19" s="5"/>
      <c r="AB19" s="5"/>
      <c r="AC19" s="5"/>
    </row>
    <row r="20" spans="1:29" x14ac:dyDescent="0.25">
      <c r="A20" s="4" t="s">
        <v>65</v>
      </c>
      <c r="B20" s="4" t="s">
        <v>66</v>
      </c>
      <c r="C20" s="12" t="s">
        <v>921</v>
      </c>
      <c r="D20" s="4" t="s">
        <v>67</v>
      </c>
      <c r="E20" s="4" t="s">
        <v>68</v>
      </c>
      <c r="F20" s="12" t="s">
        <v>892</v>
      </c>
      <c r="G20" s="6">
        <f t="shared" si="0"/>
        <v>7.5</v>
      </c>
      <c r="H20" s="10"/>
      <c r="I20" s="10"/>
      <c r="J20" s="10">
        <v>6</v>
      </c>
      <c r="K20" s="10"/>
      <c r="L20" s="10"/>
      <c r="M20" s="10"/>
      <c r="N20" s="10"/>
      <c r="O20" s="10"/>
      <c r="P20" s="10"/>
      <c r="Q20" s="10"/>
      <c r="R20" s="10"/>
      <c r="S20" s="10">
        <v>1.5</v>
      </c>
      <c r="T20" s="10"/>
      <c r="U20" s="10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4" t="s">
        <v>69</v>
      </c>
      <c r="B21" s="4" t="s">
        <v>66</v>
      </c>
      <c r="C21" s="12" t="s">
        <v>922</v>
      </c>
      <c r="D21" s="4" t="s">
        <v>70</v>
      </c>
      <c r="E21" s="4" t="s">
        <v>71</v>
      </c>
      <c r="F21" s="12">
        <v>2023</v>
      </c>
      <c r="G21" s="6">
        <f t="shared" si="0"/>
        <v>21</v>
      </c>
      <c r="H21" s="10"/>
      <c r="I21" s="10">
        <v>7.5</v>
      </c>
      <c r="J21" s="10">
        <v>6</v>
      </c>
      <c r="K21" s="10"/>
      <c r="L21" s="10"/>
      <c r="M21" s="10"/>
      <c r="N21" s="10">
        <v>7.5</v>
      </c>
      <c r="O21" s="10"/>
      <c r="P21" s="10"/>
      <c r="Q21" s="10"/>
      <c r="R21" s="10"/>
      <c r="S21" s="10"/>
      <c r="T21" s="10"/>
      <c r="U21" s="10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4" t="s">
        <v>72</v>
      </c>
      <c r="B22" s="4" t="s">
        <v>66</v>
      </c>
      <c r="C22" s="12" t="s">
        <v>922</v>
      </c>
      <c r="D22" s="4" t="s">
        <v>73</v>
      </c>
      <c r="E22" s="4" t="s">
        <v>74</v>
      </c>
      <c r="F22" s="12">
        <v>2023</v>
      </c>
      <c r="G22" s="6">
        <f t="shared" si="0"/>
        <v>15.5</v>
      </c>
      <c r="H22" s="10"/>
      <c r="I22" s="10">
        <f>7.5+2</f>
        <v>9.5</v>
      </c>
      <c r="J22" s="10">
        <v>6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4" t="s">
        <v>75</v>
      </c>
      <c r="B23" s="4" t="s">
        <v>76</v>
      </c>
      <c r="C23" s="12" t="s">
        <v>922</v>
      </c>
      <c r="D23" s="4" t="s">
        <v>77</v>
      </c>
      <c r="E23" s="4" t="s">
        <v>78</v>
      </c>
      <c r="F23" s="12">
        <v>2022</v>
      </c>
      <c r="G23" s="6">
        <f t="shared" si="0"/>
        <v>4.5</v>
      </c>
      <c r="H23" s="10"/>
      <c r="I23" s="10"/>
      <c r="J23" s="10"/>
      <c r="K23" s="10">
        <v>2</v>
      </c>
      <c r="L23" s="10">
        <v>2.5</v>
      </c>
      <c r="M23" s="10"/>
      <c r="N23" s="10"/>
      <c r="O23" s="10"/>
      <c r="P23" s="10"/>
      <c r="Q23" s="10"/>
      <c r="R23" s="10"/>
      <c r="S23" s="10"/>
      <c r="T23" s="10"/>
      <c r="U23" s="10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4" t="s">
        <v>79</v>
      </c>
      <c r="B24" s="4" t="s">
        <v>76</v>
      </c>
      <c r="C24" s="12" t="s">
        <v>922</v>
      </c>
      <c r="D24" s="4" t="s">
        <v>67</v>
      </c>
      <c r="E24" s="4" t="s">
        <v>80</v>
      </c>
      <c r="F24" s="12">
        <v>2011</v>
      </c>
      <c r="G24" s="6">
        <f t="shared" si="0"/>
        <v>10</v>
      </c>
      <c r="H24" s="10"/>
      <c r="I24" s="10">
        <v>5.5</v>
      </c>
      <c r="J24" s="10"/>
      <c r="K24" s="10">
        <v>2</v>
      </c>
      <c r="L24" s="10">
        <v>2.5</v>
      </c>
      <c r="M24" s="10"/>
      <c r="N24" s="10"/>
      <c r="O24" s="10"/>
      <c r="P24" s="10"/>
      <c r="Q24" s="10"/>
      <c r="R24" s="10"/>
      <c r="S24" s="10"/>
      <c r="T24" s="10"/>
      <c r="U24" s="10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4" t="s">
        <v>81</v>
      </c>
      <c r="B25" s="4" t="s">
        <v>76</v>
      </c>
      <c r="C25" s="12" t="s">
        <v>921</v>
      </c>
      <c r="D25" s="4" t="s">
        <v>82</v>
      </c>
      <c r="E25" s="4" t="s">
        <v>83</v>
      </c>
      <c r="F25" s="12" t="s">
        <v>893</v>
      </c>
      <c r="G25" s="6">
        <f t="shared" si="0"/>
        <v>8.5</v>
      </c>
      <c r="H25" s="10"/>
      <c r="I25" s="10"/>
      <c r="J25" s="10"/>
      <c r="K25" s="10">
        <v>2</v>
      </c>
      <c r="L25" s="10">
        <v>2.5</v>
      </c>
      <c r="M25" s="10"/>
      <c r="N25" s="10"/>
      <c r="O25" s="10"/>
      <c r="P25" s="10">
        <v>2.5</v>
      </c>
      <c r="Q25" s="10"/>
      <c r="R25" s="10"/>
      <c r="S25" s="10">
        <v>1.5</v>
      </c>
      <c r="T25" s="10"/>
      <c r="U25" s="10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4" t="s">
        <v>84</v>
      </c>
      <c r="B26" s="4" t="s">
        <v>85</v>
      </c>
      <c r="C26" s="12" t="s">
        <v>922</v>
      </c>
      <c r="D26" s="4" t="s">
        <v>86</v>
      </c>
      <c r="E26" s="4" t="s">
        <v>87</v>
      </c>
      <c r="F26" s="12" t="s">
        <v>892</v>
      </c>
      <c r="G26" s="6">
        <f t="shared" si="0"/>
        <v>42.5</v>
      </c>
      <c r="H26" s="10"/>
      <c r="I26" s="10">
        <f>7.5+2+1</f>
        <v>10.5</v>
      </c>
      <c r="J26" s="10">
        <v>6</v>
      </c>
      <c r="K26" s="10">
        <v>2.5</v>
      </c>
      <c r="L26" s="10">
        <v>2.5</v>
      </c>
      <c r="M26" s="10"/>
      <c r="N26" s="10">
        <v>8</v>
      </c>
      <c r="O26" s="10"/>
      <c r="P26" s="10">
        <v>2</v>
      </c>
      <c r="Q26" s="10"/>
      <c r="R26" s="10">
        <v>2.75</v>
      </c>
      <c r="S26" s="10"/>
      <c r="T26" s="10">
        <f>7.5+0.75</f>
        <v>8.25</v>
      </c>
      <c r="U26" s="10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4" t="s">
        <v>88</v>
      </c>
      <c r="B27" s="4" t="s">
        <v>85</v>
      </c>
      <c r="C27" s="12" t="s">
        <v>921</v>
      </c>
      <c r="D27" s="4" t="s">
        <v>89</v>
      </c>
      <c r="E27" s="4" t="s">
        <v>90</v>
      </c>
      <c r="F27" s="12">
        <v>2023</v>
      </c>
      <c r="G27" s="6">
        <f t="shared" si="0"/>
        <v>36.75</v>
      </c>
      <c r="H27" s="10"/>
      <c r="I27" s="10">
        <f>7.5+2</f>
        <v>9.5</v>
      </c>
      <c r="J27" s="10">
        <v>6</v>
      </c>
      <c r="K27" s="10">
        <v>2.5</v>
      </c>
      <c r="L27" s="10">
        <v>2.5</v>
      </c>
      <c r="M27" s="10"/>
      <c r="N27" s="10">
        <v>7.5</v>
      </c>
      <c r="O27" s="10"/>
      <c r="P27" s="10"/>
      <c r="Q27" s="10">
        <v>6</v>
      </c>
      <c r="R27" s="10">
        <v>2.75</v>
      </c>
      <c r="S27" s="10"/>
      <c r="T27" s="10"/>
      <c r="U27" s="10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4" t="s">
        <v>92</v>
      </c>
      <c r="B28" s="4" t="s">
        <v>85</v>
      </c>
      <c r="C28" s="12" t="s">
        <v>922</v>
      </c>
      <c r="D28" s="4" t="s">
        <v>93</v>
      </c>
      <c r="E28" s="4" t="s">
        <v>94</v>
      </c>
      <c r="F28" s="12">
        <v>2019</v>
      </c>
      <c r="G28" s="6">
        <f t="shared" si="0"/>
        <v>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4" t="s">
        <v>96</v>
      </c>
      <c r="B29" s="4" t="s">
        <v>97</v>
      </c>
      <c r="C29" s="12" t="s">
        <v>921</v>
      </c>
      <c r="D29" s="4" t="s">
        <v>879</v>
      </c>
      <c r="E29" s="4" t="s">
        <v>743</v>
      </c>
      <c r="F29" s="12"/>
      <c r="G29" s="6">
        <f t="shared" si="0"/>
        <v>0</v>
      </c>
      <c r="H29" s="15"/>
      <c r="I29" s="15"/>
      <c r="J29" s="15"/>
      <c r="K29" s="15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4" t="s">
        <v>98</v>
      </c>
      <c r="B30" s="4" t="s">
        <v>97</v>
      </c>
      <c r="C30" s="12" t="s">
        <v>922</v>
      </c>
      <c r="D30" s="4" t="s">
        <v>99</v>
      </c>
      <c r="E30" s="4" t="s">
        <v>100</v>
      </c>
      <c r="F30" s="12" t="s">
        <v>894</v>
      </c>
      <c r="G30" s="6">
        <f t="shared" si="0"/>
        <v>35.25</v>
      </c>
      <c r="H30" s="10"/>
      <c r="I30" s="10">
        <f>7.5+1+1.5</f>
        <v>10</v>
      </c>
      <c r="J30" s="10"/>
      <c r="K30" s="10">
        <v>2.5</v>
      </c>
      <c r="L30" s="10">
        <v>2.5</v>
      </c>
      <c r="M30" s="10"/>
      <c r="N30" s="10">
        <v>8</v>
      </c>
      <c r="O30" s="10"/>
      <c r="P30" s="10">
        <v>2</v>
      </c>
      <c r="Q30" s="10"/>
      <c r="R30" s="10">
        <v>2.75</v>
      </c>
      <c r="S30" s="10"/>
      <c r="T30" s="10">
        <v>7.5</v>
      </c>
      <c r="U30" s="10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4" t="s">
        <v>101</v>
      </c>
      <c r="B31" s="4" t="s">
        <v>97</v>
      </c>
      <c r="C31" s="12" t="s">
        <v>922</v>
      </c>
      <c r="D31" s="4" t="s">
        <v>102</v>
      </c>
      <c r="E31" s="4" t="s">
        <v>103</v>
      </c>
      <c r="F31" s="12">
        <v>2023</v>
      </c>
      <c r="G31" s="6">
        <f t="shared" si="0"/>
        <v>6</v>
      </c>
      <c r="H31" s="10"/>
      <c r="I31" s="10"/>
      <c r="J31" s="10">
        <v>6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4" t="s">
        <v>104</v>
      </c>
      <c r="B32" s="4" t="s">
        <v>105</v>
      </c>
      <c r="C32" s="12" t="s">
        <v>921</v>
      </c>
      <c r="D32" s="4" t="s">
        <v>106</v>
      </c>
      <c r="E32" s="4" t="s">
        <v>107</v>
      </c>
      <c r="F32" s="12">
        <v>2015</v>
      </c>
      <c r="G32" s="6">
        <f t="shared" si="0"/>
        <v>11.5</v>
      </c>
      <c r="H32" s="10"/>
      <c r="I32" s="10">
        <f>7.5+1</f>
        <v>8.5</v>
      </c>
      <c r="J32" s="10"/>
      <c r="K32" s="10"/>
      <c r="L32" s="10">
        <v>3</v>
      </c>
      <c r="M32" s="10"/>
      <c r="N32" s="10"/>
      <c r="O32" s="10"/>
      <c r="P32" s="10"/>
      <c r="Q32" s="10"/>
      <c r="R32" s="10"/>
      <c r="S32" s="10"/>
      <c r="T32" s="10"/>
      <c r="U32" s="10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4" t="s">
        <v>108</v>
      </c>
      <c r="B33" s="4" t="s">
        <v>105</v>
      </c>
      <c r="C33" s="12" t="s">
        <v>922</v>
      </c>
      <c r="D33" s="4" t="s">
        <v>77</v>
      </c>
      <c r="E33" s="4" t="s">
        <v>109</v>
      </c>
      <c r="F33" s="12">
        <v>2015</v>
      </c>
      <c r="G33" s="6">
        <f t="shared" si="0"/>
        <v>10.25</v>
      </c>
      <c r="H33" s="10"/>
      <c r="I33" s="10"/>
      <c r="J33" s="10"/>
      <c r="K33" s="10">
        <v>2.75</v>
      </c>
      <c r="L33" s="10">
        <v>3</v>
      </c>
      <c r="M33" s="10"/>
      <c r="N33" s="10"/>
      <c r="O33" s="10"/>
      <c r="P33" s="10">
        <v>2</v>
      </c>
      <c r="Q33" s="10"/>
      <c r="R33" s="10">
        <v>2.5</v>
      </c>
      <c r="S33" s="10"/>
      <c r="T33" s="10"/>
      <c r="U33" s="10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4" t="s">
        <v>110</v>
      </c>
      <c r="B34" s="4" t="s">
        <v>105</v>
      </c>
      <c r="C34" s="12" t="s">
        <v>922</v>
      </c>
      <c r="D34" s="4" t="s">
        <v>111</v>
      </c>
      <c r="E34" s="4" t="s">
        <v>112</v>
      </c>
      <c r="F34" s="12">
        <v>2024</v>
      </c>
      <c r="G34" s="6">
        <f t="shared" si="0"/>
        <v>11.75</v>
      </c>
      <c r="H34" s="10"/>
      <c r="I34" s="10"/>
      <c r="J34" s="10"/>
      <c r="K34" s="10">
        <v>2.75</v>
      </c>
      <c r="L34" s="10">
        <v>3</v>
      </c>
      <c r="M34" s="10"/>
      <c r="N34" s="10"/>
      <c r="O34" s="10">
        <v>6</v>
      </c>
      <c r="P34" s="10"/>
      <c r="Q34" s="10"/>
      <c r="R34" s="10"/>
      <c r="S34" s="10"/>
      <c r="T34" s="10"/>
      <c r="U34" s="10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4" t="s">
        <v>113</v>
      </c>
      <c r="B35" s="4" t="s">
        <v>114</v>
      </c>
      <c r="C35" s="12" t="s">
        <v>922</v>
      </c>
      <c r="D35" s="4" t="s">
        <v>115</v>
      </c>
      <c r="E35" s="4" t="s">
        <v>116</v>
      </c>
      <c r="F35" s="12">
        <v>2012</v>
      </c>
      <c r="G35" s="6">
        <f t="shared" si="0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4" t="s">
        <v>117</v>
      </c>
      <c r="B36" s="4" t="s">
        <v>114</v>
      </c>
      <c r="C36" s="12" t="s">
        <v>921</v>
      </c>
      <c r="D36" s="4" t="s">
        <v>118</v>
      </c>
      <c r="E36" s="4" t="s">
        <v>119</v>
      </c>
      <c r="F36" s="12" t="s">
        <v>895</v>
      </c>
      <c r="G36" s="6">
        <f t="shared" si="0"/>
        <v>16</v>
      </c>
      <c r="H36" s="10"/>
      <c r="I36" s="10"/>
      <c r="J36" s="10">
        <v>6</v>
      </c>
      <c r="K36" s="10">
        <v>2</v>
      </c>
      <c r="L36" s="10">
        <v>3</v>
      </c>
      <c r="M36" s="10"/>
      <c r="N36" s="10"/>
      <c r="O36" s="10"/>
      <c r="P36" s="10">
        <v>2.5</v>
      </c>
      <c r="Q36" s="10"/>
      <c r="R36" s="10">
        <v>2.5</v>
      </c>
      <c r="S36" s="10"/>
      <c r="T36" s="10"/>
      <c r="U36" s="10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4" t="s">
        <v>120</v>
      </c>
      <c r="B37" s="4" t="s">
        <v>114</v>
      </c>
      <c r="C37" s="12" t="s">
        <v>922</v>
      </c>
      <c r="D37" s="4" t="s">
        <v>121</v>
      </c>
      <c r="E37" s="4" t="s">
        <v>27</v>
      </c>
      <c r="F37" s="12">
        <v>2019</v>
      </c>
      <c r="G37" s="6">
        <f t="shared" si="0"/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4" t="s">
        <v>122</v>
      </c>
      <c r="B38" s="4" t="s">
        <v>123</v>
      </c>
      <c r="C38" s="12" t="s">
        <v>922</v>
      </c>
      <c r="D38" s="4" t="s">
        <v>124</v>
      </c>
      <c r="E38" s="4" t="s">
        <v>125</v>
      </c>
      <c r="F38" s="12">
        <v>2023</v>
      </c>
      <c r="G38" s="6">
        <f t="shared" si="0"/>
        <v>42.5</v>
      </c>
      <c r="H38" s="10"/>
      <c r="I38" s="10">
        <f>7.5+2</f>
        <v>9.5</v>
      </c>
      <c r="J38" s="10">
        <v>6</v>
      </c>
      <c r="K38" s="10">
        <v>2</v>
      </c>
      <c r="L38" s="10"/>
      <c r="M38" s="10"/>
      <c r="N38" s="10">
        <v>9.5</v>
      </c>
      <c r="O38" s="10"/>
      <c r="P38" s="10">
        <v>2.5</v>
      </c>
      <c r="Q38" s="10"/>
      <c r="R38" s="10">
        <v>2.5</v>
      </c>
      <c r="S38" s="10"/>
      <c r="T38" s="10">
        <f>7.5+1+1+1</f>
        <v>10.5</v>
      </c>
      <c r="U38" s="10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4" t="s">
        <v>126</v>
      </c>
      <c r="B39" s="4" t="s">
        <v>123</v>
      </c>
      <c r="C39" s="12" t="s">
        <v>922</v>
      </c>
      <c r="D39" s="4" t="s">
        <v>127</v>
      </c>
      <c r="E39" s="4" t="s">
        <v>128</v>
      </c>
      <c r="F39" s="12">
        <v>2021</v>
      </c>
      <c r="G39" s="6">
        <f t="shared" si="0"/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4" t="s">
        <v>129</v>
      </c>
      <c r="B40" s="4" t="s">
        <v>123</v>
      </c>
      <c r="C40" s="12" t="s">
        <v>921</v>
      </c>
      <c r="D40" s="4" t="s">
        <v>130</v>
      </c>
      <c r="E40" s="4" t="s">
        <v>131</v>
      </c>
      <c r="F40" s="12">
        <v>1999</v>
      </c>
      <c r="G40" s="6">
        <f t="shared" si="0"/>
        <v>30.25</v>
      </c>
      <c r="H40" s="10"/>
      <c r="I40" s="10">
        <f>5.5+1+1+1</f>
        <v>8.5</v>
      </c>
      <c r="J40" s="10"/>
      <c r="K40" s="10">
        <v>2</v>
      </c>
      <c r="L40" s="10">
        <v>2.25</v>
      </c>
      <c r="M40" s="10"/>
      <c r="N40" s="10">
        <v>7.5</v>
      </c>
      <c r="O40" s="10"/>
      <c r="P40" s="10"/>
      <c r="Q40" s="10"/>
      <c r="R40" s="10">
        <v>2.5</v>
      </c>
      <c r="S40" s="10"/>
      <c r="T40" s="10">
        <v>7.5</v>
      </c>
      <c r="U40" s="10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4" t="s">
        <v>132</v>
      </c>
      <c r="B41" s="4" t="s">
        <v>133</v>
      </c>
      <c r="C41" s="12" t="s">
        <v>922</v>
      </c>
      <c r="D41" s="4" t="s">
        <v>134</v>
      </c>
      <c r="E41" s="4" t="s">
        <v>135</v>
      </c>
      <c r="F41" s="12">
        <v>2023</v>
      </c>
      <c r="G41" s="6">
        <f t="shared" si="0"/>
        <v>6</v>
      </c>
      <c r="H41" s="10"/>
      <c r="I41" s="10"/>
      <c r="J41" s="10">
        <v>6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4" t="s">
        <v>136</v>
      </c>
      <c r="B42" s="4" t="s">
        <v>133</v>
      </c>
      <c r="C42" s="12" t="s">
        <v>922</v>
      </c>
      <c r="D42" s="4" t="s">
        <v>137</v>
      </c>
      <c r="E42" s="4" t="s">
        <v>138</v>
      </c>
      <c r="F42" s="12">
        <v>2023</v>
      </c>
      <c r="G42" s="6">
        <f t="shared" si="0"/>
        <v>14.25</v>
      </c>
      <c r="H42" s="10"/>
      <c r="I42" s="10"/>
      <c r="J42" s="10">
        <v>6</v>
      </c>
      <c r="K42" s="10"/>
      <c r="L42" s="10">
        <v>3</v>
      </c>
      <c r="M42" s="10"/>
      <c r="N42" s="10"/>
      <c r="O42" s="10"/>
      <c r="P42" s="10">
        <v>4</v>
      </c>
      <c r="Q42" s="10"/>
      <c r="R42" s="10">
        <v>1.25</v>
      </c>
      <c r="S42" s="10"/>
      <c r="T42" s="10"/>
      <c r="U42" s="10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4" t="s">
        <v>139</v>
      </c>
      <c r="B43" s="4" t="s">
        <v>133</v>
      </c>
      <c r="C43" s="12" t="s">
        <v>921</v>
      </c>
      <c r="D43" s="4" t="s">
        <v>140</v>
      </c>
      <c r="E43" s="4" t="s">
        <v>141</v>
      </c>
      <c r="F43" s="12">
        <v>2017</v>
      </c>
      <c r="G43" s="6">
        <f t="shared" si="0"/>
        <v>15.25</v>
      </c>
      <c r="H43" s="10"/>
      <c r="I43" s="10"/>
      <c r="J43" s="10"/>
      <c r="K43" s="10">
        <v>2.5</v>
      </c>
      <c r="L43" s="10"/>
      <c r="M43" s="10"/>
      <c r="N43" s="10">
        <v>7.5</v>
      </c>
      <c r="O43" s="10"/>
      <c r="P43" s="10">
        <v>4</v>
      </c>
      <c r="Q43" s="10"/>
      <c r="R43" s="10">
        <v>1.25</v>
      </c>
      <c r="S43" s="10"/>
      <c r="T43" s="10"/>
      <c r="U43" s="10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4" t="s">
        <v>142</v>
      </c>
      <c r="B44" s="4" t="s">
        <v>143</v>
      </c>
      <c r="C44" s="12" t="s">
        <v>922</v>
      </c>
      <c r="D44" s="4" t="s">
        <v>144</v>
      </c>
      <c r="E44" s="4" t="s">
        <v>145</v>
      </c>
      <c r="F44" s="12">
        <v>2023</v>
      </c>
      <c r="G44" s="6">
        <f t="shared" si="0"/>
        <v>16</v>
      </c>
      <c r="H44" s="10"/>
      <c r="I44" s="10">
        <f>5.5+2</f>
        <v>7.5</v>
      </c>
      <c r="J44" s="10">
        <v>6</v>
      </c>
      <c r="K44" s="10"/>
      <c r="L44" s="10"/>
      <c r="M44" s="10"/>
      <c r="N44" s="10"/>
      <c r="O44" s="10"/>
      <c r="P44" s="10">
        <v>2.5</v>
      </c>
      <c r="Q44" s="10"/>
      <c r="R44" s="10"/>
      <c r="S44" s="10"/>
      <c r="T44" s="10"/>
      <c r="U44" s="10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4" t="s">
        <v>146</v>
      </c>
      <c r="B45" s="4" t="s">
        <v>143</v>
      </c>
      <c r="C45" s="12" t="s">
        <v>921</v>
      </c>
      <c r="D45" s="4" t="s">
        <v>147</v>
      </c>
      <c r="E45" s="4" t="s">
        <v>148</v>
      </c>
      <c r="F45" s="12" t="s">
        <v>896</v>
      </c>
      <c r="G45" s="6">
        <f t="shared" si="0"/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4" t="s">
        <v>149</v>
      </c>
      <c r="B46" s="4" t="s">
        <v>143</v>
      </c>
      <c r="C46" s="12" t="s">
        <v>922</v>
      </c>
      <c r="D46" s="4" t="s">
        <v>150</v>
      </c>
      <c r="E46" s="4" t="s">
        <v>151</v>
      </c>
      <c r="F46" s="12">
        <v>2019</v>
      </c>
      <c r="G46" s="6">
        <f t="shared" si="0"/>
        <v>39.25</v>
      </c>
      <c r="H46" s="10"/>
      <c r="I46" s="10">
        <f>7.5+1</f>
        <v>8.5</v>
      </c>
      <c r="J46" s="10"/>
      <c r="K46" s="10">
        <v>2</v>
      </c>
      <c r="L46" s="10"/>
      <c r="M46" s="10"/>
      <c r="N46" s="10">
        <v>14.5</v>
      </c>
      <c r="O46" s="10"/>
      <c r="P46" s="10">
        <v>2.5</v>
      </c>
      <c r="Q46" s="10"/>
      <c r="R46" s="10">
        <v>2.25</v>
      </c>
      <c r="S46" s="10"/>
      <c r="T46" s="10">
        <f>7.5+1+1</f>
        <v>9.5</v>
      </c>
      <c r="U46" s="10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4" t="s">
        <v>152</v>
      </c>
      <c r="B47" s="4" t="s">
        <v>153</v>
      </c>
      <c r="C47" s="12" t="s">
        <v>922</v>
      </c>
      <c r="D47" s="4" t="s">
        <v>154</v>
      </c>
      <c r="E47" s="4" t="s">
        <v>155</v>
      </c>
      <c r="F47" s="12">
        <v>2009</v>
      </c>
      <c r="G47" s="6">
        <f t="shared" si="0"/>
        <v>11</v>
      </c>
      <c r="H47" s="10"/>
      <c r="I47" s="10">
        <v>5.5</v>
      </c>
      <c r="J47" s="10"/>
      <c r="K47" s="10"/>
      <c r="L47" s="10"/>
      <c r="M47" s="10"/>
      <c r="N47" s="10">
        <v>5.5</v>
      </c>
      <c r="O47" s="10"/>
      <c r="P47" s="10"/>
      <c r="Q47" s="10"/>
      <c r="R47" s="10"/>
      <c r="S47" s="10"/>
      <c r="T47" s="10"/>
      <c r="U47" s="10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4" t="s">
        <v>889</v>
      </c>
      <c r="B48" s="4" t="s">
        <v>153</v>
      </c>
      <c r="C48" s="12" t="s">
        <v>921</v>
      </c>
      <c r="D48" s="4" t="s">
        <v>530</v>
      </c>
      <c r="E48" s="4" t="s">
        <v>890</v>
      </c>
      <c r="F48" s="12">
        <v>2024</v>
      </c>
      <c r="G48" s="6">
        <f t="shared" si="0"/>
        <v>6</v>
      </c>
      <c r="H48" s="15"/>
      <c r="I48" s="15"/>
      <c r="J48" s="15"/>
      <c r="K48" s="15"/>
      <c r="L48" s="15"/>
      <c r="M48" s="15"/>
      <c r="N48" s="10"/>
      <c r="O48" s="10">
        <v>6</v>
      </c>
      <c r="P48" s="10"/>
      <c r="Q48" s="10"/>
      <c r="R48" s="10"/>
      <c r="S48" s="10"/>
      <c r="T48" s="10"/>
      <c r="U48" s="10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4" t="s">
        <v>157</v>
      </c>
      <c r="B49" s="4" t="s">
        <v>153</v>
      </c>
      <c r="C49" s="12" t="s">
        <v>922</v>
      </c>
      <c r="D49" s="4" t="s">
        <v>158</v>
      </c>
      <c r="E49" s="4" t="s">
        <v>159</v>
      </c>
      <c r="F49" s="12">
        <v>2011</v>
      </c>
      <c r="G49" s="6">
        <f t="shared" si="0"/>
        <v>15</v>
      </c>
      <c r="H49" s="10"/>
      <c r="I49" s="10"/>
      <c r="J49" s="10"/>
      <c r="K49" s="10"/>
      <c r="L49" s="10">
        <v>3</v>
      </c>
      <c r="M49" s="10"/>
      <c r="N49" s="10"/>
      <c r="O49" s="10"/>
      <c r="P49" s="10"/>
      <c r="Q49" s="10"/>
      <c r="R49" s="10">
        <v>2.5</v>
      </c>
      <c r="S49" s="10"/>
      <c r="T49" s="10">
        <f>7.5+2</f>
        <v>9.5</v>
      </c>
      <c r="U49" s="10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4" t="s">
        <v>160</v>
      </c>
      <c r="B50" s="4" t="s">
        <v>161</v>
      </c>
      <c r="C50" s="12" t="s">
        <v>922</v>
      </c>
      <c r="D50" s="4" t="s">
        <v>162</v>
      </c>
      <c r="E50" s="4" t="s">
        <v>163</v>
      </c>
      <c r="F50" s="12">
        <v>2022</v>
      </c>
      <c r="G50" s="6">
        <f t="shared" si="0"/>
        <v>6.75</v>
      </c>
      <c r="H50" s="10"/>
      <c r="I50" s="10"/>
      <c r="J50" s="10"/>
      <c r="K50" s="10">
        <v>2</v>
      </c>
      <c r="L50" s="10"/>
      <c r="M50" s="10"/>
      <c r="N50" s="10"/>
      <c r="O50" s="10"/>
      <c r="P50" s="10">
        <v>2.5</v>
      </c>
      <c r="Q50" s="10"/>
      <c r="R50" s="10">
        <v>2.25</v>
      </c>
      <c r="S50" s="10"/>
      <c r="T50" s="10"/>
      <c r="U50" s="10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4" t="s">
        <v>165</v>
      </c>
      <c r="B51" s="4" t="s">
        <v>161</v>
      </c>
      <c r="C51" s="12" t="s">
        <v>922</v>
      </c>
      <c r="D51" s="4" t="s">
        <v>166</v>
      </c>
      <c r="E51" s="4" t="s">
        <v>167</v>
      </c>
      <c r="F51" s="12" t="s">
        <v>897</v>
      </c>
      <c r="G51" s="6">
        <f t="shared" si="0"/>
        <v>25.5</v>
      </c>
      <c r="H51" s="10"/>
      <c r="I51" s="10"/>
      <c r="J51" s="10"/>
      <c r="K51" s="10">
        <v>2</v>
      </c>
      <c r="L51" s="10">
        <v>2.5</v>
      </c>
      <c r="M51" s="10"/>
      <c r="N51" s="10">
        <v>8</v>
      </c>
      <c r="O51" s="10"/>
      <c r="P51" s="10">
        <v>2.5</v>
      </c>
      <c r="Q51" s="10"/>
      <c r="R51" s="10">
        <v>2.25</v>
      </c>
      <c r="S51" s="10"/>
      <c r="T51" s="10">
        <f>7.5+0.75</f>
        <v>8.25</v>
      </c>
      <c r="U51" s="10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4" t="s">
        <v>168</v>
      </c>
      <c r="B52" s="4" t="s">
        <v>161</v>
      </c>
      <c r="C52" s="12" t="s">
        <v>921</v>
      </c>
      <c r="D52" s="4" t="s">
        <v>169</v>
      </c>
      <c r="E52" s="4" t="s">
        <v>170</v>
      </c>
      <c r="F52" s="12">
        <v>2008</v>
      </c>
      <c r="G52" s="6">
        <f t="shared" si="0"/>
        <v>34.25</v>
      </c>
      <c r="H52" s="10"/>
      <c r="I52" s="10">
        <f>7.5+1</f>
        <v>8.5</v>
      </c>
      <c r="J52" s="10"/>
      <c r="K52" s="10">
        <v>2</v>
      </c>
      <c r="L52" s="10"/>
      <c r="M52" s="10"/>
      <c r="N52" s="10">
        <v>9</v>
      </c>
      <c r="O52" s="10"/>
      <c r="P52" s="10">
        <v>2.5</v>
      </c>
      <c r="Q52" s="10"/>
      <c r="R52" s="10">
        <v>2.25</v>
      </c>
      <c r="S52" s="10">
        <v>1.5</v>
      </c>
      <c r="T52" s="10">
        <f>7.5+1</f>
        <v>8.5</v>
      </c>
      <c r="U52" s="10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4" t="s">
        <v>171</v>
      </c>
      <c r="B53" s="4" t="s">
        <v>172</v>
      </c>
      <c r="C53" s="12" t="s">
        <v>922</v>
      </c>
      <c r="D53" s="4" t="s">
        <v>173</v>
      </c>
      <c r="E53" s="4" t="s">
        <v>174</v>
      </c>
      <c r="F53" s="12">
        <v>2019</v>
      </c>
      <c r="G53" s="6">
        <f t="shared" si="0"/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4" t="s">
        <v>175</v>
      </c>
      <c r="B54" s="4" t="s">
        <v>172</v>
      </c>
      <c r="C54" s="12" t="s">
        <v>922</v>
      </c>
      <c r="D54" s="4" t="s">
        <v>176</v>
      </c>
      <c r="E54" s="4" t="s">
        <v>177</v>
      </c>
      <c r="F54" s="12">
        <v>2007</v>
      </c>
      <c r="G54" s="6">
        <f t="shared" si="0"/>
        <v>5</v>
      </c>
      <c r="H54" s="10"/>
      <c r="I54" s="10"/>
      <c r="J54" s="10"/>
      <c r="K54" s="10"/>
      <c r="L54" s="10"/>
      <c r="M54" s="10"/>
      <c r="N54" s="10"/>
      <c r="O54" s="10"/>
      <c r="P54" s="10">
        <v>2.5</v>
      </c>
      <c r="Q54" s="10"/>
      <c r="R54" s="10">
        <v>2.5</v>
      </c>
      <c r="S54" s="10"/>
      <c r="T54" s="10"/>
      <c r="U54" s="10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4" t="s">
        <v>178</v>
      </c>
      <c r="B55" s="4" t="s">
        <v>172</v>
      </c>
      <c r="C55" s="12" t="s">
        <v>921</v>
      </c>
      <c r="D55" s="4" t="s">
        <v>179</v>
      </c>
      <c r="E55" s="4" t="s">
        <v>180</v>
      </c>
      <c r="F55" s="12">
        <v>2019</v>
      </c>
      <c r="G55" s="6">
        <f t="shared" si="0"/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4" t="s">
        <v>181</v>
      </c>
      <c r="B56" s="4" t="s">
        <v>182</v>
      </c>
      <c r="C56" s="12" t="s">
        <v>922</v>
      </c>
      <c r="D56" s="4" t="s">
        <v>183</v>
      </c>
      <c r="E56" s="4" t="s">
        <v>184</v>
      </c>
      <c r="F56" s="12">
        <v>2024</v>
      </c>
      <c r="G56" s="6">
        <f t="shared" si="0"/>
        <v>11.5</v>
      </c>
      <c r="H56" s="10"/>
      <c r="I56" s="10"/>
      <c r="J56" s="10"/>
      <c r="K56" s="10"/>
      <c r="L56" s="10"/>
      <c r="M56" s="10"/>
      <c r="N56" s="10">
        <v>5.5</v>
      </c>
      <c r="O56" s="10">
        <v>6</v>
      </c>
      <c r="P56" s="10"/>
      <c r="Q56" s="10"/>
      <c r="R56" s="10"/>
      <c r="S56" s="10"/>
      <c r="T56" s="10"/>
      <c r="U56" s="10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4" t="s">
        <v>949</v>
      </c>
      <c r="B57" s="4" t="s">
        <v>182</v>
      </c>
      <c r="C57" s="12" t="s">
        <v>921</v>
      </c>
      <c r="D57" s="4" t="s">
        <v>950</v>
      </c>
      <c r="E57" s="4" t="s">
        <v>131</v>
      </c>
      <c r="F57" s="12">
        <v>2025</v>
      </c>
      <c r="G57" s="6">
        <f t="shared" si="0"/>
        <v>6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0"/>
      <c r="T57" s="10"/>
      <c r="U57" s="10">
        <v>6</v>
      </c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4" t="s">
        <v>185</v>
      </c>
      <c r="B58" s="4" t="s">
        <v>182</v>
      </c>
      <c r="C58" s="12" t="s">
        <v>922</v>
      </c>
      <c r="D58" s="4" t="s">
        <v>186</v>
      </c>
      <c r="E58" s="4" t="s">
        <v>187</v>
      </c>
      <c r="F58" s="12">
        <v>1998</v>
      </c>
      <c r="G58" s="6">
        <f t="shared" si="0"/>
        <v>5</v>
      </c>
      <c r="H58" s="10"/>
      <c r="I58" s="10"/>
      <c r="J58" s="10"/>
      <c r="K58" s="10">
        <v>2</v>
      </c>
      <c r="L58" s="10">
        <v>3</v>
      </c>
      <c r="M58" s="10"/>
      <c r="N58" s="10"/>
      <c r="O58" s="10"/>
      <c r="P58" s="10"/>
      <c r="Q58" s="10"/>
      <c r="R58" s="10"/>
      <c r="S58" s="10"/>
      <c r="T58" s="10"/>
      <c r="U58" s="10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4" t="s">
        <v>188</v>
      </c>
      <c r="B59" s="4" t="s">
        <v>189</v>
      </c>
      <c r="C59" s="12" t="s">
        <v>922</v>
      </c>
      <c r="D59" s="4" t="s">
        <v>190</v>
      </c>
      <c r="E59" s="4" t="s">
        <v>191</v>
      </c>
      <c r="F59" s="12">
        <v>2019</v>
      </c>
      <c r="G59" s="6">
        <f t="shared" si="0"/>
        <v>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4" t="s">
        <v>192</v>
      </c>
      <c r="B60" s="4" t="s">
        <v>189</v>
      </c>
      <c r="C60" s="12" t="s">
        <v>921</v>
      </c>
      <c r="D60" s="4" t="s">
        <v>193</v>
      </c>
      <c r="E60" s="4" t="s">
        <v>194</v>
      </c>
      <c r="F60" s="12">
        <v>2016</v>
      </c>
      <c r="G60" s="6">
        <f t="shared" si="0"/>
        <v>11.25</v>
      </c>
      <c r="H60" s="10">
        <v>2</v>
      </c>
      <c r="I60" s="10"/>
      <c r="J60" s="10"/>
      <c r="K60" s="10">
        <v>2</v>
      </c>
      <c r="L60" s="10">
        <v>2.5</v>
      </c>
      <c r="M60" s="10"/>
      <c r="N60" s="10"/>
      <c r="O60" s="10"/>
      <c r="P60" s="10">
        <v>2.5</v>
      </c>
      <c r="Q60" s="10"/>
      <c r="R60" s="10">
        <v>2.25</v>
      </c>
      <c r="S60" s="10"/>
      <c r="T60" s="10"/>
      <c r="U60" s="10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4" t="s">
        <v>195</v>
      </c>
      <c r="B61" s="4" t="s">
        <v>189</v>
      </c>
      <c r="C61" s="12" t="s">
        <v>922</v>
      </c>
      <c r="D61" s="4" t="s">
        <v>196</v>
      </c>
      <c r="E61" s="4" t="s">
        <v>197</v>
      </c>
      <c r="F61" s="12">
        <v>2023</v>
      </c>
      <c r="G61" s="6">
        <f t="shared" si="0"/>
        <v>29.5</v>
      </c>
      <c r="H61" s="10">
        <v>2</v>
      </c>
      <c r="I61" s="10">
        <f>7.5+1+2+0.5</f>
        <v>11</v>
      </c>
      <c r="J61" s="10">
        <v>6</v>
      </c>
      <c r="K61" s="10">
        <v>2</v>
      </c>
      <c r="L61" s="10">
        <v>2.5</v>
      </c>
      <c r="M61" s="10"/>
      <c r="N61" s="10"/>
      <c r="O61" s="10"/>
      <c r="P61" s="10"/>
      <c r="Q61" s="10">
        <v>6</v>
      </c>
      <c r="R61" s="10"/>
      <c r="S61" s="10"/>
      <c r="T61" s="10"/>
      <c r="U61" s="10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4" t="s">
        <v>198</v>
      </c>
      <c r="B62" s="4" t="s">
        <v>199</v>
      </c>
      <c r="C62" s="12" t="s">
        <v>922</v>
      </c>
      <c r="D62" s="4" t="s">
        <v>200</v>
      </c>
      <c r="E62" s="4" t="s">
        <v>201</v>
      </c>
      <c r="F62" s="12">
        <v>2006</v>
      </c>
      <c r="G62" s="6">
        <f t="shared" si="0"/>
        <v>7.5</v>
      </c>
      <c r="H62" s="10"/>
      <c r="I62" s="10"/>
      <c r="J62" s="10"/>
      <c r="K62" s="10">
        <v>2</v>
      </c>
      <c r="L62" s="10">
        <v>3</v>
      </c>
      <c r="M62" s="10"/>
      <c r="N62" s="10"/>
      <c r="O62" s="10"/>
      <c r="P62" s="10"/>
      <c r="Q62" s="10"/>
      <c r="R62" s="10">
        <v>2.5</v>
      </c>
      <c r="S62" s="10"/>
      <c r="T62" s="10"/>
      <c r="U62" s="10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4" t="s">
        <v>202</v>
      </c>
      <c r="B63" s="4" t="s">
        <v>199</v>
      </c>
      <c r="C63" s="12" t="s">
        <v>922</v>
      </c>
      <c r="D63" s="4" t="s">
        <v>203</v>
      </c>
      <c r="E63" s="4" t="s">
        <v>204</v>
      </c>
      <c r="F63" s="12">
        <v>2007</v>
      </c>
      <c r="G63" s="6">
        <f t="shared" si="0"/>
        <v>30</v>
      </c>
      <c r="H63" s="10"/>
      <c r="I63" s="10">
        <f>7.5+0.5</f>
        <v>8</v>
      </c>
      <c r="J63" s="10"/>
      <c r="K63" s="10">
        <v>2</v>
      </c>
      <c r="L63" s="10">
        <v>3</v>
      </c>
      <c r="M63" s="10"/>
      <c r="N63" s="10">
        <v>7.5</v>
      </c>
      <c r="O63" s="10"/>
      <c r="P63" s="10"/>
      <c r="Q63" s="10"/>
      <c r="R63" s="10"/>
      <c r="S63" s="10"/>
      <c r="T63" s="10">
        <f>7.5+2</f>
        <v>9.5</v>
      </c>
      <c r="U63" s="10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4" t="s">
        <v>205</v>
      </c>
      <c r="B64" s="4" t="s">
        <v>199</v>
      </c>
      <c r="C64" s="12" t="s">
        <v>921</v>
      </c>
      <c r="D64" s="4" t="s">
        <v>124</v>
      </c>
      <c r="E64" s="4" t="s">
        <v>206</v>
      </c>
      <c r="F64" s="12">
        <v>2023</v>
      </c>
      <c r="G64" s="6">
        <f t="shared" si="0"/>
        <v>28</v>
      </c>
      <c r="H64" s="10"/>
      <c r="I64" s="10"/>
      <c r="J64" s="10">
        <v>6</v>
      </c>
      <c r="K64" s="10">
        <v>2</v>
      </c>
      <c r="L64" s="10">
        <v>3</v>
      </c>
      <c r="M64" s="10"/>
      <c r="N64" s="10">
        <v>5.5</v>
      </c>
      <c r="O64" s="10"/>
      <c r="P64" s="10">
        <v>3</v>
      </c>
      <c r="Q64" s="10"/>
      <c r="R64" s="10">
        <v>2.5</v>
      </c>
      <c r="S64" s="10">
        <v>0.5</v>
      </c>
      <c r="T64" s="10">
        <v>5.5</v>
      </c>
      <c r="U64" s="10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4" t="s">
        <v>207</v>
      </c>
      <c r="B65" s="4" t="s">
        <v>208</v>
      </c>
      <c r="C65" s="12" t="s">
        <v>921</v>
      </c>
      <c r="D65" s="4" t="s">
        <v>209</v>
      </c>
      <c r="E65" s="4" t="s">
        <v>194</v>
      </c>
      <c r="F65" s="12">
        <v>2022</v>
      </c>
      <c r="G65" s="6">
        <f t="shared" si="0"/>
        <v>6.75</v>
      </c>
      <c r="H65" s="10"/>
      <c r="I65" s="10"/>
      <c r="J65" s="10"/>
      <c r="K65" s="10"/>
      <c r="L65" s="10"/>
      <c r="M65" s="10"/>
      <c r="N65" s="10">
        <v>5.5</v>
      </c>
      <c r="O65" s="10"/>
      <c r="P65" s="10"/>
      <c r="Q65" s="10"/>
      <c r="R65" s="10">
        <v>1.25</v>
      </c>
      <c r="S65" s="10"/>
      <c r="T65" s="10"/>
      <c r="U65" s="10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4" t="s">
        <v>210</v>
      </c>
      <c r="B66" s="4" t="s">
        <v>208</v>
      </c>
      <c r="C66" s="12" t="s">
        <v>922</v>
      </c>
      <c r="D66" s="4" t="s">
        <v>211</v>
      </c>
      <c r="E66" s="4" t="s">
        <v>212</v>
      </c>
      <c r="F66" s="12">
        <v>2023</v>
      </c>
      <c r="G66" s="6">
        <f t="shared" si="0"/>
        <v>30</v>
      </c>
      <c r="H66" s="10"/>
      <c r="I66" s="10">
        <f>5.5+2+1+1</f>
        <v>9.5</v>
      </c>
      <c r="J66" s="10">
        <v>6</v>
      </c>
      <c r="K66" s="10">
        <v>2.5</v>
      </c>
      <c r="L66" s="10">
        <v>3</v>
      </c>
      <c r="M66" s="10"/>
      <c r="N66" s="10">
        <v>5</v>
      </c>
      <c r="O66" s="10"/>
      <c r="P66" s="10">
        <v>4</v>
      </c>
      <c r="Q66" s="10"/>
      <c r="R66" s="10"/>
      <c r="S66" s="10"/>
      <c r="T66" s="10"/>
      <c r="U66" s="10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4" t="s">
        <v>938</v>
      </c>
      <c r="B67" s="4" t="s">
        <v>208</v>
      </c>
      <c r="C67" s="12" t="s">
        <v>922</v>
      </c>
      <c r="D67" s="4" t="s">
        <v>939</v>
      </c>
      <c r="E67" s="4" t="s">
        <v>648</v>
      </c>
      <c r="F67" s="12">
        <v>2025</v>
      </c>
      <c r="G67" s="6">
        <f t="shared" si="0"/>
        <v>15.5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0">
        <v>1.25</v>
      </c>
      <c r="S67" s="10"/>
      <c r="T67" s="10">
        <f>7.5+0.75</f>
        <v>8.25</v>
      </c>
      <c r="U67" s="10">
        <v>6</v>
      </c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4" t="s">
        <v>213</v>
      </c>
      <c r="B68" s="4" t="s">
        <v>214</v>
      </c>
      <c r="C68" s="12" t="s">
        <v>921</v>
      </c>
      <c r="D68" s="4" t="s">
        <v>215</v>
      </c>
      <c r="E68" s="4" t="s">
        <v>216</v>
      </c>
      <c r="F68" s="12">
        <v>2019</v>
      </c>
      <c r="G68" s="6">
        <f t="shared" ref="G68:G131" si="2">SUM(H68:AC68)</f>
        <v>5.25</v>
      </c>
      <c r="H68" s="10"/>
      <c r="I68" s="10"/>
      <c r="J68" s="10"/>
      <c r="K68" s="10">
        <v>2.5</v>
      </c>
      <c r="L68" s="10"/>
      <c r="M68" s="10">
        <v>1</v>
      </c>
      <c r="N68" s="10"/>
      <c r="O68" s="10"/>
      <c r="P68" s="10"/>
      <c r="Q68" s="10"/>
      <c r="R68" s="10">
        <v>1.25</v>
      </c>
      <c r="S68" s="10">
        <v>0.5</v>
      </c>
      <c r="T68" s="10"/>
      <c r="U68" s="10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4" t="s">
        <v>217</v>
      </c>
      <c r="B69" s="4" t="s">
        <v>214</v>
      </c>
      <c r="C69" s="12" t="s">
        <v>922</v>
      </c>
      <c r="D69" s="4" t="s">
        <v>218</v>
      </c>
      <c r="E69" s="4" t="s">
        <v>219</v>
      </c>
      <c r="F69" s="12">
        <v>2011</v>
      </c>
      <c r="G69" s="6">
        <f t="shared" si="2"/>
        <v>32.75</v>
      </c>
      <c r="H69" s="10"/>
      <c r="I69" s="10">
        <f>7.5+0.5</f>
        <v>8</v>
      </c>
      <c r="J69" s="10"/>
      <c r="K69" s="10">
        <v>2.5</v>
      </c>
      <c r="L69" s="10">
        <v>3</v>
      </c>
      <c r="M69" s="10"/>
      <c r="N69" s="10">
        <v>6.5</v>
      </c>
      <c r="O69" s="10"/>
      <c r="P69" s="10">
        <v>4</v>
      </c>
      <c r="Q69" s="10"/>
      <c r="R69" s="10">
        <v>1.25</v>
      </c>
      <c r="S69" s="10"/>
      <c r="T69" s="10">
        <v>7.5</v>
      </c>
      <c r="U69" s="10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4" t="s">
        <v>220</v>
      </c>
      <c r="B70" s="4" t="s">
        <v>214</v>
      </c>
      <c r="C70" s="12" t="s">
        <v>922</v>
      </c>
      <c r="D70" s="4" t="s">
        <v>221</v>
      </c>
      <c r="E70" s="4" t="s">
        <v>222</v>
      </c>
      <c r="F70" s="12" t="s">
        <v>896</v>
      </c>
      <c r="G70" s="6">
        <f t="shared" si="2"/>
        <v>12.25</v>
      </c>
      <c r="H70" s="10"/>
      <c r="I70" s="10"/>
      <c r="J70" s="10"/>
      <c r="K70" s="10">
        <v>2.5</v>
      </c>
      <c r="L70" s="10">
        <v>3</v>
      </c>
      <c r="M70" s="10">
        <v>1</v>
      </c>
      <c r="N70" s="10"/>
      <c r="O70" s="10"/>
      <c r="P70" s="10">
        <v>4</v>
      </c>
      <c r="Q70" s="10"/>
      <c r="R70" s="10">
        <v>1.25</v>
      </c>
      <c r="S70" s="10">
        <v>0.5</v>
      </c>
      <c r="T70" s="10"/>
      <c r="U70" s="10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4" t="s">
        <v>940</v>
      </c>
      <c r="B71" s="4" t="s">
        <v>223</v>
      </c>
      <c r="C71" s="12" t="s">
        <v>922</v>
      </c>
      <c r="D71" s="4" t="s">
        <v>941</v>
      </c>
      <c r="E71" s="4" t="s">
        <v>942</v>
      </c>
      <c r="F71" s="12">
        <v>2025</v>
      </c>
      <c r="G71" s="6">
        <f t="shared" si="2"/>
        <v>19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0">
        <v>2.5</v>
      </c>
      <c r="S71" s="10"/>
      <c r="T71" s="10">
        <f>7.5+2+1</f>
        <v>10.5</v>
      </c>
      <c r="U71" s="10">
        <v>6</v>
      </c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4" t="s">
        <v>224</v>
      </c>
      <c r="B72" s="4" t="s">
        <v>223</v>
      </c>
      <c r="C72" s="12" t="s">
        <v>922</v>
      </c>
      <c r="D72" s="4" t="s">
        <v>225</v>
      </c>
      <c r="E72" s="4" t="s">
        <v>226</v>
      </c>
      <c r="F72" s="12">
        <v>2020</v>
      </c>
      <c r="G72" s="6">
        <f t="shared" si="2"/>
        <v>6.5</v>
      </c>
      <c r="H72" s="10"/>
      <c r="I72" s="10"/>
      <c r="J72" s="10"/>
      <c r="K72" s="10">
        <v>3.5</v>
      </c>
      <c r="L72" s="10">
        <v>3</v>
      </c>
      <c r="M72" s="10"/>
      <c r="N72" s="10"/>
      <c r="O72" s="10"/>
      <c r="P72" s="10"/>
      <c r="Q72" s="10"/>
      <c r="R72" s="10"/>
      <c r="S72" s="10"/>
      <c r="T72" s="10"/>
      <c r="U72" s="10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4" t="s">
        <v>227</v>
      </c>
      <c r="B73" s="4" t="s">
        <v>223</v>
      </c>
      <c r="C73" s="12" t="s">
        <v>921</v>
      </c>
      <c r="D73" s="4" t="s">
        <v>228</v>
      </c>
      <c r="E73" s="4" t="s">
        <v>229</v>
      </c>
      <c r="F73" s="12">
        <v>2015</v>
      </c>
      <c r="G73" s="6">
        <f t="shared" si="2"/>
        <v>12.5</v>
      </c>
      <c r="H73" s="10"/>
      <c r="I73" s="10">
        <v>7.5</v>
      </c>
      <c r="J73" s="10"/>
      <c r="K73" s="10">
        <v>2</v>
      </c>
      <c r="L73" s="10">
        <v>3</v>
      </c>
      <c r="M73" s="10"/>
      <c r="N73" s="10"/>
      <c r="O73" s="10"/>
      <c r="P73" s="10"/>
      <c r="Q73" s="10"/>
      <c r="R73" s="10"/>
      <c r="S73" s="10"/>
      <c r="T73" s="10"/>
      <c r="U73" s="10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4" t="s">
        <v>230</v>
      </c>
      <c r="B74" s="4" t="s">
        <v>231</v>
      </c>
      <c r="C74" s="12" t="s">
        <v>922</v>
      </c>
      <c r="D74" s="4" t="s">
        <v>232</v>
      </c>
      <c r="E74" s="4" t="s">
        <v>233</v>
      </c>
      <c r="F74" s="12">
        <v>2015</v>
      </c>
      <c r="G74" s="6">
        <f t="shared" si="2"/>
        <v>21.25</v>
      </c>
      <c r="H74" s="10"/>
      <c r="I74" s="10">
        <v>7.5</v>
      </c>
      <c r="J74" s="10"/>
      <c r="K74" s="10">
        <v>2.75</v>
      </c>
      <c r="L74" s="10">
        <v>3</v>
      </c>
      <c r="M74" s="10"/>
      <c r="N74" s="10">
        <v>6</v>
      </c>
      <c r="O74" s="10"/>
      <c r="P74" s="10">
        <v>2</v>
      </c>
      <c r="Q74" s="10"/>
      <c r="R74" s="10"/>
      <c r="S74" s="10"/>
      <c r="T74" s="10"/>
      <c r="U74" s="10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4" t="s">
        <v>234</v>
      </c>
      <c r="B75" s="4" t="s">
        <v>231</v>
      </c>
      <c r="C75" s="12" t="s">
        <v>922</v>
      </c>
      <c r="D75" s="4" t="s">
        <v>235</v>
      </c>
      <c r="E75" s="4" t="s">
        <v>236</v>
      </c>
      <c r="F75" s="12">
        <v>2019</v>
      </c>
      <c r="G75" s="6">
        <f t="shared" si="2"/>
        <v>13</v>
      </c>
      <c r="H75" s="10"/>
      <c r="I75" s="10">
        <v>7.5</v>
      </c>
      <c r="J75" s="10"/>
      <c r="K75" s="10"/>
      <c r="L75" s="10">
        <v>3</v>
      </c>
      <c r="M75" s="10"/>
      <c r="N75" s="10"/>
      <c r="O75" s="10"/>
      <c r="P75" s="10"/>
      <c r="Q75" s="10"/>
      <c r="R75" s="10">
        <v>2.5</v>
      </c>
      <c r="S75" s="10"/>
      <c r="T75" s="10"/>
      <c r="U75" s="10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4" t="s">
        <v>237</v>
      </c>
      <c r="B76" s="4" t="s">
        <v>231</v>
      </c>
      <c r="C76" s="12" t="s">
        <v>921</v>
      </c>
      <c r="D76" s="4" t="s">
        <v>238</v>
      </c>
      <c r="E76" s="4" t="s">
        <v>239</v>
      </c>
      <c r="F76" s="12" t="s">
        <v>898</v>
      </c>
      <c r="G76" s="6">
        <f t="shared" si="2"/>
        <v>17.75</v>
      </c>
      <c r="H76" s="10"/>
      <c r="I76" s="10">
        <v>7.5</v>
      </c>
      <c r="J76" s="10"/>
      <c r="K76" s="10">
        <v>2.75</v>
      </c>
      <c r="L76" s="10">
        <v>3</v>
      </c>
      <c r="M76" s="10"/>
      <c r="N76" s="10"/>
      <c r="O76" s="10"/>
      <c r="P76" s="10">
        <v>2</v>
      </c>
      <c r="Q76" s="10"/>
      <c r="R76" s="10">
        <v>2.5</v>
      </c>
      <c r="S76" s="10"/>
      <c r="T76" s="10"/>
      <c r="U76" s="10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4" t="s">
        <v>240</v>
      </c>
      <c r="B77" s="4" t="s">
        <v>241</v>
      </c>
      <c r="C77" s="12" t="s">
        <v>922</v>
      </c>
      <c r="D77" s="4" t="s">
        <v>242</v>
      </c>
      <c r="E77" s="4" t="s">
        <v>12</v>
      </c>
      <c r="F77" s="12">
        <v>2023</v>
      </c>
      <c r="G77" s="6">
        <f t="shared" si="2"/>
        <v>31.75</v>
      </c>
      <c r="H77" s="10"/>
      <c r="I77" s="10">
        <f>7.5+1+2</f>
        <v>10.5</v>
      </c>
      <c r="J77" s="10">
        <v>6</v>
      </c>
      <c r="K77" s="10">
        <v>2</v>
      </c>
      <c r="L77" s="10"/>
      <c r="M77" s="10"/>
      <c r="N77" s="10"/>
      <c r="O77" s="10"/>
      <c r="P77" s="10">
        <v>2.5</v>
      </c>
      <c r="Q77" s="10"/>
      <c r="R77" s="10">
        <v>2.5</v>
      </c>
      <c r="S77" s="10"/>
      <c r="T77" s="10">
        <f>7.5+0.75</f>
        <v>8.25</v>
      </c>
      <c r="U77" s="10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4" t="s">
        <v>243</v>
      </c>
      <c r="B78" s="4" t="s">
        <v>241</v>
      </c>
      <c r="C78" s="12" t="s">
        <v>922</v>
      </c>
      <c r="D78" s="4" t="s">
        <v>244</v>
      </c>
      <c r="E78" s="4" t="s">
        <v>245</v>
      </c>
      <c r="F78" s="12">
        <v>2023</v>
      </c>
      <c r="G78" s="6">
        <f t="shared" si="2"/>
        <v>14</v>
      </c>
      <c r="H78" s="10"/>
      <c r="I78" s="10"/>
      <c r="J78" s="10">
        <v>6</v>
      </c>
      <c r="K78" s="10"/>
      <c r="L78" s="10"/>
      <c r="M78" s="10"/>
      <c r="N78" s="10">
        <v>8</v>
      </c>
      <c r="O78" s="10"/>
      <c r="P78" s="10"/>
      <c r="Q78" s="10"/>
      <c r="R78" s="10"/>
      <c r="S78" s="10"/>
      <c r="T78" s="10"/>
      <c r="U78" s="10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4" t="s">
        <v>246</v>
      </c>
      <c r="B79" s="4" t="s">
        <v>241</v>
      </c>
      <c r="C79" s="12" t="s">
        <v>921</v>
      </c>
      <c r="D79" s="4" t="s">
        <v>247</v>
      </c>
      <c r="E79" s="4" t="s">
        <v>248</v>
      </c>
      <c r="F79" s="12">
        <v>2003</v>
      </c>
      <c r="G79" s="6">
        <f t="shared" si="2"/>
        <v>31.5</v>
      </c>
      <c r="H79" s="10"/>
      <c r="I79" s="10">
        <f>5.5+1+2</f>
        <v>8.5</v>
      </c>
      <c r="J79" s="10"/>
      <c r="K79" s="10">
        <v>2</v>
      </c>
      <c r="L79" s="10">
        <v>2.25</v>
      </c>
      <c r="M79" s="10"/>
      <c r="N79" s="10">
        <v>6.5</v>
      </c>
      <c r="O79" s="10"/>
      <c r="P79" s="10">
        <v>2.5</v>
      </c>
      <c r="Q79" s="10"/>
      <c r="R79" s="10">
        <v>2.5</v>
      </c>
      <c r="S79" s="10"/>
      <c r="T79" s="10">
        <f>6.5+0.75</f>
        <v>7.25</v>
      </c>
      <c r="U79" s="10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4" t="s">
        <v>249</v>
      </c>
      <c r="B80" s="4" t="s">
        <v>250</v>
      </c>
      <c r="C80" s="12" t="s">
        <v>922</v>
      </c>
      <c r="D80" s="4" t="s">
        <v>251</v>
      </c>
      <c r="E80" s="4" t="s">
        <v>252</v>
      </c>
      <c r="F80" s="12">
        <v>2023</v>
      </c>
      <c r="G80" s="6">
        <f t="shared" si="2"/>
        <v>36</v>
      </c>
      <c r="H80" s="10"/>
      <c r="I80" s="10">
        <f>7.5+1+1</f>
        <v>9.5</v>
      </c>
      <c r="J80" s="10">
        <v>6</v>
      </c>
      <c r="K80" s="10"/>
      <c r="L80" s="10">
        <v>3</v>
      </c>
      <c r="M80" s="10"/>
      <c r="N80" s="10">
        <v>7.5</v>
      </c>
      <c r="O80" s="10"/>
      <c r="P80" s="10">
        <v>2</v>
      </c>
      <c r="Q80" s="10"/>
      <c r="R80" s="10">
        <v>2.5</v>
      </c>
      <c r="S80" s="10"/>
      <c r="T80" s="10">
        <v>5.5</v>
      </c>
      <c r="U80" s="10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4" t="s">
        <v>253</v>
      </c>
      <c r="B81" s="4" t="s">
        <v>250</v>
      </c>
      <c r="C81" s="12" t="s">
        <v>922</v>
      </c>
      <c r="D81" s="4" t="s">
        <v>254</v>
      </c>
      <c r="E81" s="4" t="s">
        <v>255</v>
      </c>
      <c r="F81" s="12">
        <v>2020</v>
      </c>
      <c r="G81" s="6">
        <f t="shared" si="2"/>
        <v>7.5</v>
      </c>
      <c r="H81" s="10"/>
      <c r="I81" s="10">
        <v>5.5</v>
      </c>
      <c r="J81" s="10"/>
      <c r="K81" s="10"/>
      <c r="L81" s="10"/>
      <c r="M81" s="10"/>
      <c r="N81" s="10"/>
      <c r="O81" s="10"/>
      <c r="P81" s="10">
        <v>2</v>
      </c>
      <c r="Q81" s="10"/>
      <c r="R81" s="10"/>
      <c r="S81" s="10"/>
      <c r="T81" s="10"/>
      <c r="U81" s="10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4" t="s">
        <v>880</v>
      </c>
      <c r="B82" s="4" t="s">
        <v>250</v>
      </c>
      <c r="C82" s="12" t="s">
        <v>921</v>
      </c>
      <c r="D82" s="4" t="s">
        <v>156</v>
      </c>
      <c r="E82" s="4" t="s">
        <v>881</v>
      </c>
      <c r="F82" s="12">
        <v>2024</v>
      </c>
      <c r="G82" s="6">
        <f t="shared" si="2"/>
        <v>17</v>
      </c>
      <c r="H82" s="15"/>
      <c r="I82" s="15"/>
      <c r="J82" s="15"/>
      <c r="K82" s="15"/>
      <c r="L82" s="10">
        <v>3</v>
      </c>
      <c r="M82" s="10"/>
      <c r="N82" s="10">
        <v>5.5</v>
      </c>
      <c r="O82" s="10">
        <v>6</v>
      </c>
      <c r="P82" s="10"/>
      <c r="Q82" s="10"/>
      <c r="R82" s="10">
        <v>2.5</v>
      </c>
      <c r="S82" s="10"/>
      <c r="T82" s="10"/>
      <c r="U82" s="10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4" t="s">
        <v>256</v>
      </c>
      <c r="B83" s="4" t="s">
        <v>257</v>
      </c>
      <c r="C83" s="12" t="s">
        <v>922</v>
      </c>
      <c r="D83" s="4" t="s">
        <v>258</v>
      </c>
      <c r="E83" s="4" t="s">
        <v>259</v>
      </c>
      <c r="F83" s="12">
        <v>2023</v>
      </c>
      <c r="G83" s="6">
        <f t="shared" si="2"/>
        <v>6</v>
      </c>
      <c r="H83" s="10"/>
      <c r="I83" s="10"/>
      <c r="J83" s="10">
        <v>6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4" t="s">
        <v>260</v>
      </c>
      <c r="B84" s="4" t="s">
        <v>257</v>
      </c>
      <c r="C84" s="12" t="s">
        <v>921</v>
      </c>
      <c r="D84" s="4" t="s">
        <v>261</v>
      </c>
      <c r="E84" s="4" t="s">
        <v>262</v>
      </c>
      <c r="F84" s="12">
        <v>2019</v>
      </c>
      <c r="G84" s="6">
        <f t="shared" si="2"/>
        <v>2.5</v>
      </c>
      <c r="H84" s="10"/>
      <c r="I84" s="10"/>
      <c r="J84" s="10"/>
      <c r="K84" s="10">
        <v>2.5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4" t="s">
        <v>263</v>
      </c>
      <c r="B85" s="4" t="s">
        <v>257</v>
      </c>
      <c r="C85" s="12" t="s">
        <v>922</v>
      </c>
      <c r="D85" s="4" t="s">
        <v>264</v>
      </c>
      <c r="E85" s="4" t="s">
        <v>265</v>
      </c>
      <c r="F85" s="12">
        <v>2019</v>
      </c>
      <c r="G85" s="6">
        <f t="shared" si="2"/>
        <v>0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4" t="s">
        <v>266</v>
      </c>
      <c r="B86" s="4" t="s">
        <v>267</v>
      </c>
      <c r="C86" s="12" t="s">
        <v>922</v>
      </c>
      <c r="D86" s="4" t="s">
        <v>268</v>
      </c>
      <c r="E86" s="4" t="s">
        <v>269</v>
      </c>
      <c r="F86" s="12">
        <v>2023</v>
      </c>
      <c r="G86" s="6">
        <f t="shared" si="2"/>
        <v>15.5</v>
      </c>
      <c r="H86" s="10"/>
      <c r="I86" s="10">
        <f>7.5+2</f>
        <v>9.5</v>
      </c>
      <c r="J86" s="10">
        <v>6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4" t="s">
        <v>270</v>
      </c>
      <c r="B87" s="4" t="s">
        <v>267</v>
      </c>
      <c r="C87" s="12" t="s">
        <v>922</v>
      </c>
      <c r="D87" s="4" t="s">
        <v>271</v>
      </c>
      <c r="E87" s="4" t="s">
        <v>272</v>
      </c>
      <c r="F87" s="12">
        <v>2021</v>
      </c>
      <c r="G87" s="6">
        <f t="shared" si="2"/>
        <v>17.5</v>
      </c>
      <c r="H87" s="10"/>
      <c r="I87" s="10">
        <f>7.5+1</f>
        <v>8.5</v>
      </c>
      <c r="J87" s="10"/>
      <c r="K87" s="10">
        <v>2</v>
      </c>
      <c r="L87" s="10"/>
      <c r="M87" s="10"/>
      <c r="N87" s="10">
        <v>7</v>
      </c>
      <c r="O87" s="10"/>
      <c r="P87" s="10"/>
      <c r="Q87" s="10"/>
      <c r="R87" s="10"/>
      <c r="S87" s="10"/>
      <c r="T87" s="10"/>
      <c r="U87" s="10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4" t="s">
        <v>273</v>
      </c>
      <c r="B88" s="4" t="s">
        <v>267</v>
      </c>
      <c r="C88" s="12" t="s">
        <v>921</v>
      </c>
      <c r="D88" s="4" t="s">
        <v>274</v>
      </c>
      <c r="E88" s="4" t="s">
        <v>275</v>
      </c>
      <c r="F88" s="12">
        <v>2008</v>
      </c>
      <c r="G88" s="6">
        <f t="shared" si="2"/>
        <v>26.75</v>
      </c>
      <c r="H88" s="10"/>
      <c r="I88" s="10">
        <f>7.5+1</f>
        <v>8.5</v>
      </c>
      <c r="J88" s="10"/>
      <c r="K88" s="10">
        <v>2</v>
      </c>
      <c r="L88" s="10"/>
      <c r="M88" s="10"/>
      <c r="N88" s="10">
        <v>8</v>
      </c>
      <c r="O88" s="10"/>
      <c r="P88" s="10"/>
      <c r="Q88" s="10"/>
      <c r="R88" s="10"/>
      <c r="S88" s="10"/>
      <c r="T88" s="10">
        <f>7.5+0.75</f>
        <v>8.25</v>
      </c>
      <c r="U88" s="10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4" t="s">
        <v>882</v>
      </c>
      <c r="B89" s="4" t="s">
        <v>276</v>
      </c>
      <c r="C89" s="12" t="s">
        <v>922</v>
      </c>
      <c r="D89" s="4" t="s">
        <v>883</v>
      </c>
      <c r="E89" s="4" t="s">
        <v>884</v>
      </c>
      <c r="F89" s="12">
        <v>2024</v>
      </c>
      <c r="G89" s="6">
        <f t="shared" si="2"/>
        <v>18.5</v>
      </c>
      <c r="H89" s="15"/>
      <c r="I89" s="15"/>
      <c r="J89" s="15"/>
      <c r="K89" s="15"/>
      <c r="L89" s="15"/>
      <c r="M89" s="10"/>
      <c r="N89" s="10">
        <v>12.5</v>
      </c>
      <c r="O89" s="10">
        <v>6</v>
      </c>
      <c r="P89" s="10"/>
      <c r="Q89" s="10"/>
      <c r="R89" s="10"/>
      <c r="S89" s="10"/>
      <c r="T89" s="10"/>
      <c r="U89" s="10"/>
      <c r="V89" s="5"/>
      <c r="W89" s="5"/>
      <c r="X89" s="5"/>
      <c r="Y89" s="5"/>
      <c r="Z89" s="5"/>
      <c r="AA89" s="5"/>
      <c r="AB89" s="5"/>
      <c r="AC89" s="5"/>
    </row>
    <row r="90" spans="1:29" ht="30" x14ac:dyDescent="0.25">
      <c r="A90" s="4" t="s">
        <v>278</v>
      </c>
      <c r="B90" s="4" t="s">
        <v>276</v>
      </c>
      <c r="C90" s="12" t="s">
        <v>921</v>
      </c>
      <c r="D90" s="4" t="s">
        <v>279</v>
      </c>
      <c r="E90" s="4" t="s">
        <v>280</v>
      </c>
      <c r="F90" s="12" t="s">
        <v>899</v>
      </c>
      <c r="G90" s="6">
        <f t="shared" si="2"/>
        <v>56.25</v>
      </c>
      <c r="H90" s="10"/>
      <c r="I90" s="10">
        <f>7.5+1+2</f>
        <v>10.5</v>
      </c>
      <c r="J90" s="10">
        <v>6</v>
      </c>
      <c r="K90" s="10">
        <v>2</v>
      </c>
      <c r="L90" s="10">
        <v>3</v>
      </c>
      <c r="M90" s="10"/>
      <c r="N90" s="10">
        <v>12.5</v>
      </c>
      <c r="O90" s="10">
        <v>6</v>
      </c>
      <c r="P90" s="10">
        <v>2.5</v>
      </c>
      <c r="Q90" s="10"/>
      <c r="R90" s="10">
        <v>2.5</v>
      </c>
      <c r="S90" s="10"/>
      <c r="T90" s="10">
        <f>7.5+1+1+0.75+1</f>
        <v>11.25</v>
      </c>
      <c r="U90" s="10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4" t="s">
        <v>281</v>
      </c>
      <c r="B91" s="4" t="s">
        <v>276</v>
      </c>
      <c r="C91" s="12" t="s">
        <v>922</v>
      </c>
      <c r="D91" s="4" t="s">
        <v>282</v>
      </c>
      <c r="E91" s="4" t="s">
        <v>283</v>
      </c>
      <c r="F91" s="12" t="s">
        <v>900</v>
      </c>
      <c r="G91" s="6">
        <f t="shared" si="2"/>
        <v>14.5</v>
      </c>
      <c r="H91" s="10"/>
      <c r="I91" s="10">
        <f>7.5+1</f>
        <v>8.5</v>
      </c>
      <c r="J91" s="10">
        <v>6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4" t="s">
        <v>943</v>
      </c>
      <c r="B92" s="4" t="s">
        <v>284</v>
      </c>
      <c r="C92" s="12" t="s">
        <v>922</v>
      </c>
      <c r="D92" s="4" t="s">
        <v>944</v>
      </c>
      <c r="E92" s="4" t="s">
        <v>945</v>
      </c>
      <c r="F92" s="12">
        <v>2025</v>
      </c>
      <c r="G92" s="6">
        <f t="shared" si="2"/>
        <v>19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0">
        <v>2.5</v>
      </c>
      <c r="S92" s="10"/>
      <c r="T92" s="10">
        <f>7.5+2+1</f>
        <v>10.5</v>
      </c>
      <c r="U92" s="10">
        <v>6</v>
      </c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4" t="s">
        <v>285</v>
      </c>
      <c r="B93" s="4" t="s">
        <v>284</v>
      </c>
      <c r="C93" s="12" t="s">
        <v>921</v>
      </c>
      <c r="D93" s="4" t="s">
        <v>286</v>
      </c>
      <c r="E93" s="4" t="s">
        <v>287</v>
      </c>
      <c r="F93" s="12">
        <v>2007</v>
      </c>
      <c r="G93" s="6">
        <f t="shared" si="2"/>
        <v>12.25</v>
      </c>
      <c r="H93" s="10"/>
      <c r="I93" s="10">
        <v>7.5</v>
      </c>
      <c r="J93" s="10"/>
      <c r="K93" s="10"/>
      <c r="L93" s="10">
        <v>2.25</v>
      </c>
      <c r="M93" s="10"/>
      <c r="N93" s="10"/>
      <c r="O93" s="10"/>
      <c r="P93" s="10"/>
      <c r="Q93" s="10"/>
      <c r="R93" s="10">
        <v>2.5</v>
      </c>
      <c r="S93" s="10"/>
      <c r="T93" s="10"/>
      <c r="U93" s="10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4" t="s">
        <v>288</v>
      </c>
      <c r="B94" s="4" t="s">
        <v>284</v>
      </c>
      <c r="C94" s="12" t="s">
        <v>922</v>
      </c>
      <c r="D94" s="4" t="s">
        <v>289</v>
      </c>
      <c r="E94" s="4" t="s">
        <v>290</v>
      </c>
      <c r="F94" s="12">
        <v>1991</v>
      </c>
      <c r="G94" s="6">
        <f t="shared" si="2"/>
        <v>35.5</v>
      </c>
      <c r="H94" s="10"/>
      <c r="I94" s="10">
        <f>7.5+1+2</f>
        <v>10.5</v>
      </c>
      <c r="J94" s="10"/>
      <c r="K94" s="10"/>
      <c r="L94" s="10">
        <v>2.25</v>
      </c>
      <c r="M94" s="10"/>
      <c r="N94" s="10">
        <v>9.5</v>
      </c>
      <c r="O94" s="10"/>
      <c r="P94" s="10">
        <v>2.5</v>
      </c>
      <c r="Q94" s="10"/>
      <c r="R94" s="10">
        <v>2.5</v>
      </c>
      <c r="S94" s="10"/>
      <c r="T94" s="10">
        <f>7.5+0.75</f>
        <v>8.25</v>
      </c>
      <c r="U94" s="10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4" t="s">
        <v>291</v>
      </c>
      <c r="B95" s="4" t="s">
        <v>292</v>
      </c>
      <c r="C95" s="12" t="s">
        <v>922</v>
      </c>
      <c r="D95" s="4" t="s">
        <v>293</v>
      </c>
      <c r="E95" s="4" t="s">
        <v>44</v>
      </c>
      <c r="F95" s="12" t="s">
        <v>901</v>
      </c>
      <c r="G95" s="6">
        <f t="shared" si="2"/>
        <v>55</v>
      </c>
      <c r="H95" s="10"/>
      <c r="I95" s="10">
        <f>7.5+1+2+0.5</f>
        <v>11</v>
      </c>
      <c r="J95" s="10">
        <v>6</v>
      </c>
      <c r="K95" s="10">
        <v>2.75</v>
      </c>
      <c r="L95" s="10">
        <v>3</v>
      </c>
      <c r="M95" s="10"/>
      <c r="N95" s="10">
        <v>10.5</v>
      </c>
      <c r="O95" s="10"/>
      <c r="P95" s="10"/>
      <c r="Q95" s="10">
        <v>6</v>
      </c>
      <c r="R95" s="10">
        <v>3.25</v>
      </c>
      <c r="S95" s="10"/>
      <c r="T95" s="10">
        <f>7.5+2+2+1</f>
        <v>12.5</v>
      </c>
      <c r="U95" s="10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4" t="s">
        <v>294</v>
      </c>
      <c r="B96" s="4" t="s">
        <v>292</v>
      </c>
      <c r="C96" s="12" t="s">
        <v>921</v>
      </c>
      <c r="D96" s="4" t="s">
        <v>295</v>
      </c>
      <c r="E96" s="4" t="s">
        <v>30</v>
      </c>
      <c r="F96" s="12" t="s">
        <v>902</v>
      </c>
      <c r="G96" s="6">
        <f t="shared" si="2"/>
        <v>26.25</v>
      </c>
      <c r="H96" s="10"/>
      <c r="I96" s="10"/>
      <c r="J96" s="10"/>
      <c r="K96" s="10">
        <v>2.75</v>
      </c>
      <c r="L96" s="10">
        <v>3</v>
      </c>
      <c r="M96" s="10"/>
      <c r="N96" s="10">
        <v>7.75</v>
      </c>
      <c r="O96" s="10"/>
      <c r="P96" s="10">
        <v>2</v>
      </c>
      <c r="Q96" s="10"/>
      <c r="R96" s="10">
        <v>3.25</v>
      </c>
      <c r="S96" s="10"/>
      <c r="T96" s="10">
        <v>7.5</v>
      </c>
      <c r="U96" s="10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4" t="s">
        <v>296</v>
      </c>
      <c r="B97" s="4" t="s">
        <v>292</v>
      </c>
      <c r="C97" s="12" t="s">
        <v>922</v>
      </c>
      <c r="D97" s="4" t="s">
        <v>297</v>
      </c>
      <c r="E97" s="4" t="s">
        <v>298</v>
      </c>
      <c r="F97" s="12">
        <v>2023</v>
      </c>
      <c r="G97" s="6">
        <f t="shared" si="2"/>
        <v>26.25</v>
      </c>
      <c r="H97" s="10"/>
      <c r="I97" s="10"/>
      <c r="J97" s="10">
        <v>6</v>
      </c>
      <c r="K97" s="10"/>
      <c r="L97" s="10"/>
      <c r="M97" s="10"/>
      <c r="N97" s="10">
        <v>9</v>
      </c>
      <c r="O97" s="10"/>
      <c r="P97" s="10">
        <v>3</v>
      </c>
      <c r="Q97" s="10"/>
      <c r="R97" s="10"/>
      <c r="S97" s="10"/>
      <c r="T97" s="10">
        <f>7.5+0.75</f>
        <v>8.25</v>
      </c>
      <c r="U97" s="10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4" t="s">
        <v>299</v>
      </c>
      <c r="B98" s="4" t="s">
        <v>300</v>
      </c>
      <c r="C98" s="12" t="s">
        <v>922</v>
      </c>
      <c r="D98" s="4" t="s">
        <v>301</v>
      </c>
      <c r="E98" s="4" t="s">
        <v>302</v>
      </c>
      <c r="F98" s="12">
        <v>2023</v>
      </c>
      <c r="G98" s="6">
        <f t="shared" si="2"/>
        <v>15.5</v>
      </c>
      <c r="H98" s="10"/>
      <c r="I98" s="10">
        <f>5.5+2+2</f>
        <v>9.5</v>
      </c>
      <c r="J98" s="10">
        <v>6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4" t="s">
        <v>303</v>
      </c>
      <c r="B99" s="4" t="s">
        <v>300</v>
      </c>
      <c r="C99" s="12" t="s">
        <v>922</v>
      </c>
      <c r="D99" s="4" t="s">
        <v>304</v>
      </c>
      <c r="E99" s="4" t="s">
        <v>305</v>
      </c>
      <c r="F99" s="12">
        <v>2019</v>
      </c>
      <c r="G99" s="6">
        <f t="shared" si="2"/>
        <v>11</v>
      </c>
      <c r="H99" s="10"/>
      <c r="I99" s="10">
        <v>5.5</v>
      </c>
      <c r="J99" s="10"/>
      <c r="K99" s="10">
        <v>2.75</v>
      </c>
      <c r="L99" s="10">
        <v>2</v>
      </c>
      <c r="M99" s="10"/>
      <c r="N99" s="10"/>
      <c r="O99" s="10"/>
      <c r="P99" s="10"/>
      <c r="Q99" s="10"/>
      <c r="R99" s="10">
        <v>0.75</v>
      </c>
      <c r="S99" s="10"/>
      <c r="T99" s="10"/>
      <c r="U99" s="10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4" t="s">
        <v>306</v>
      </c>
      <c r="B100" s="4" t="s">
        <v>300</v>
      </c>
      <c r="C100" s="12" t="s">
        <v>921</v>
      </c>
      <c r="D100" s="4" t="s">
        <v>307</v>
      </c>
      <c r="E100" s="4" t="s">
        <v>308</v>
      </c>
      <c r="F100" s="12">
        <v>2023</v>
      </c>
      <c r="G100" s="6">
        <f t="shared" si="2"/>
        <v>15.5</v>
      </c>
      <c r="H100" s="10"/>
      <c r="I100" s="10">
        <f>5.5+2+2</f>
        <v>9.5</v>
      </c>
      <c r="J100" s="10">
        <v>6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4" t="s">
        <v>309</v>
      </c>
      <c r="B101" s="4" t="s">
        <v>310</v>
      </c>
      <c r="C101" s="12" t="s">
        <v>921</v>
      </c>
      <c r="D101" s="4" t="s">
        <v>870</v>
      </c>
      <c r="E101" s="4" t="s">
        <v>871</v>
      </c>
      <c r="F101" s="12">
        <v>2024</v>
      </c>
      <c r="G101" s="6">
        <f t="shared" si="2"/>
        <v>14.5</v>
      </c>
      <c r="H101" s="15"/>
      <c r="I101" s="15"/>
      <c r="J101" s="15"/>
      <c r="K101" s="15"/>
      <c r="L101" s="10">
        <v>3</v>
      </c>
      <c r="M101" s="10"/>
      <c r="N101" s="10">
        <v>5.5</v>
      </c>
      <c r="O101" s="10">
        <v>6</v>
      </c>
      <c r="P101" s="10"/>
      <c r="Q101" s="10"/>
      <c r="R101" s="10"/>
      <c r="S101" s="10"/>
      <c r="T101" s="10"/>
      <c r="U101" s="10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4" t="s">
        <v>311</v>
      </c>
      <c r="B102" s="4" t="s">
        <v>310</v>
      </c>
      <c r="C102" s="12" t="s">
        <v>922</v>
      </c>
      <c r="D102" s="4" t="s">
        <v>312</v>
      </c>
      <c r="E102" s="4" t="s">
        <v>313</v>
      </c>
      <c r="F102" s="12" t="s">
        <v>892</v>
      </c>
      <c r="G102" s="6">
        <f t="shared" si="2"/>
        <v>9</v>
      </c>
      <c r="H102" s="10"/>
      <c r="I102" s="10"/>
      <c r="J102" s="10">
        <v>6</v>
      </c>
      <c r="K102" s="10"/>
      <c r="L102" s="10"/>
      <c r="M102" s="10"/>
      <c r="N102" s="10"/>
      <c r="O102" s="10"/>
      <c r="P102" s="10">
        <v>3</v>
      </c>
      <c r="Q102" s="10"/>
      <c r="R102" s="10"/>
      <c r="S102" s="10"/>
      <c r="T102" s="10"/>
      <c r="U102" s="10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4" t="s">
        <v>923</v>
      </c>
      <c r="B103" s="4" t="s">
        <v>310</v>
      </c>
      <c r="C103" s="12" t="s">
        <v>922</v>
      </c>
      <c r="D103" s="4" t="s">
        <v>924</v>
      </c>
      <c r="E103" s="4" t="s">
        <v>925</v>
      </c>
      <c r="F103" s="12"/>
      <c r="G103" s="6">
        <f t="shared" si="2"/>
        <v>0</v>
      </c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0"/>
      <c r="S103" s="10"/>
      <c r="T103" s="10"/>
      <c r="U103" s="10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4" t="s">
        <v>314</v>
      </c>
      <c r="B104" s="4" t="s">
        <v>315</v>
      </c>
      <c r="C104" s="12" t="s">
        <v>922</v>
      </c>
      <c r="D104" s="4" t="s">
        <v>316</v>
      </c>
      <c r="E104" s="4" t="s">
        <v>317</v>
      </c>
      <c r="F104" s="12">
        <v>2023</v>
      </c>
      <c r="G104" s="6">
        <f t="shared" si="2"/>
        <v>6</v>
      </c>
      <c r="H104" s="10"/>
      <c r="I104" s="10"/>
      <c r="J104" s="10">
        <v>6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4" t="s">
        <v>318</v>
      </c>
      <c r="B105" s="4" t="s">
        <v>315</v>
      </c>
      <c r="C105" s="12" t="s">
        <v>922</v>
      </c>
      <c r="D105" s="4" t="s">
        <v>319</v>
      </c>
      <c r="E105" s="4" t="s">
        <v>320</v>
      </c>
      <c r="F105" s="12">
        <v>2013</v>
      </c>
      <c r="G105" s="6">
        <f t="shared" si="2"/>
        <v>5.5</v>
      </c>
      <c r="H105" s="10"/>
      <c r="I105" s="10"/>
      <c r="J105" s="10"/>
      <c r="K105" s="10"/>
      <c r="L105" s="10"/>
      <c r="M105" s="10"/>
      <c r="N105" s="10">
        <v>5.5</v>
      </c>
      <c r="O105" s="10"/>
      <c r="P105" s="10"/>
      <c r="Q105" s="10"/>
      <c r="R105" s="10"/>
      <c r="S105" s="10"/>
      <c r="T105" s="10"/>
      <c r="U105" s="10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4" t="s">
        <v>321</v>
      </c>
      <c r="B106" s="4" t="s">
        <v>315</v>
      </c>
      <c r="C106" s="12" t="s">
        <v>921</v>
      </c>
      <c r="D106" s="4" t="s">
        <v>322</v>
      </c>
      <c r="E106" s="4" t="s">
        <v>323</v>
      </c>
      <c r="F106" s="12">
        <v>2015</v>
      </c>
      <c r="G106" s="6">
        <f t="shared" si="2"/>
        <v>0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4" t="s">
        <v>324</v>
      </c>
      <c r="B107" s="4" t="s">
        <v>325</v>
      </c>
      <c r="C107" s="12" t="s">
        <v>922</v>
      </c>
      <c r="D107" s="4" t="s">
        <v>326</v>
      </c>
      <c r="E107" s="4" t="s">
        <v>327</v>
      </c>
      <c r="F107" s="12" t="s">
        <v>892</v>
      </c>
      <c r="G107" s="6">
        <f t="shared" si="2"/>
        <v>9</v>
      </c>
      <c r="H107" s="10"/>
      <c r="I107" s="10"/>
      <c r="J107" s="10">
        <v>6</v>
      </c>
      <c r="K107" s="10"/>
      <c r="L107" s="10">
        <v>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4" t="s">
        <v>328</v>
      </c>
      <c r="B108" s="4" t="s">
        <v>325</v>
      </c>
      <c r="C108" s="12" t="s">
        <v>922</v>
      </c>
      <c r="D108" s="4" t="s">
        <v>329</v>
      </c>
      <c r="E108" s="4" t="s">
        <v>91</v>
      </c>
      <c r="F108" s="12" t="s">
        <v>966</v>
      </c>
      <c r="G108" s="6">
        <f t="shared" si="2"/>
        <v>18.25</v>
      </c>
      <c r="H108" s="10"/>
      <c r="I108" s="10"/>
      <c r="J108" s="10"/>
      <c r="K108" s="10">
        <v>2.75</v>
      </c>
      <c r="L108" s="10"/>
      <c r="M108" s="10"/>
      <c r="N108" s="10"/>
      <c r="O108" s="10"/>
      <c r="P108" s="10"/>
      <c r="Q108" s="10"/>
      <c r="R108" s="10"/>
      <c r="S108" s="10"/>
      <c r="T108" s="10">
        <f>7.5+1+1</f>
        <v>9.5</v>
      </c>
      <c r="U108" s="10">
        <v>6</v>
      </c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4" t="s">
        <v>330</v>
      </c>
      <c r="B109" s="4" t="s">
        <v>325</v>
      </c>
      <c r="C109" s="12" t="s">
        <v>921</v>
      </c>
      <c r="D109" s="4" t="s">
        <v>331</v>
      </c>
      <c r="E109" s="4" t="s">
        <v>332</v>
      </c>
      <c r="F109" s="12">
        <v>2023</v>
      </c>
      <c r="G109" s="6">
        <f t="shared" si="2"/>
        <v>47.25</v>
      </c>
      <c r="H109" s="10"/>
      <c r="I109" s="10">
        <v>7.5</v>
      </c>
      <c r="J109" s="10">
        <v>6</v>
      </c>
      <c r="K109" s="10">
        <v>2.75</v>
      </c>
      <c r="L109" s="10">
        <v>2.5</v>
      </c>
      <c r="M109" s="10"/>
      <c r="N109" s="10">
        <v>8</v>
      </c>
      <c r="O109" s="10"/>
      <c r="P109" s="10">
        <v>3</v>
      </c>
      <c r="Q109" s="10">
        <v>6</v>
      </c>
      <c r="R109" s="10">
        <v>3.25</v>
      </c>
      <c r="S109" s="10"/>
      <c r="T109" s="10">
        <f>7.5+0.75</f>
        <v>8.25</v>
      </c>
      <c r="U109" s="10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4" t="s">
        <v>333</v>
      </c>
      <c r="B110" s="4" t="s">
        <v>334</v>
      </c>
      <c r="C110" s="12" t="s">
        <v>922</v>
      </c>
      <c r="D110" s="4" t="s">
        <v>335</v>
      </c>
      <c r="E110" s="4" t="s">
        <v>336</v>
      </c>
      <c r="F110" s="12">
        <v>2023</v>
      </c>
      <c r="G110" s="6">
        <f t="shared" si="2"/>
        <v>33.5</v>
      </c>
      <c r="H110" s="10"/>
      <c r="I110" s="10">
        <f>7.5+1+2</f>
        <v>10.5</v>
      </c>
      <c r="J110" s="10">
        <v>6</v>
      </c>
      <c r="K110" s="10">
        <v>2</v>
      </c>
      <c r="L110" s="10"/>
      <c r="M110" s="10"/>
      <c r="N110" s="10"/>
      <c r="O110" s="10"/>
      <c r="P110" s="10">
        <v>2.5</v>
      </c>
      <c r="Q110" s="10"/>
      <c r="R110" s="10">
        <v>2.5</v>
      </c>
      <c r="S110" s="10">
        <v>2.5</v>
      </c>
      <c r="T110" s="10">
        <v>7.5</v>
      </c>
      <c r="U110" s="10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4" t="s">
        <v>959</v>
      </c>
      <c r="B111" s="4" t="s">
        <v>334</v>
      </c>
      <c r="C111" s="12" t="s">
        <v>921</v>
      </c>
      <c r="D111" s="4" t="s">
        <v>960</v>
      </c>
      <c r="E111" s="4" t="s">
        <v>961</v>
      </c>
      <c r="F111" s="12">
        <v>2019</v>
      </c>
      <c r="G111" s="6">
        <f t="shared" si="2"/>
        <v>10.5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0">
        <f>7.5+2+1</f>
        <v>10.5</v>
      </c>
      <c r="U111" s="10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4" t="s">
        <v>337</v>
      </c>
      <c r="B112" s="4" t="s">
        <v>334</v>
      </c>
      <c r="C112" s="12" t="s">
        <v>922</v>
      </c>
      <c r="D112" s="4" t="s">
        <v>196</v>
      </c>
      <c r="E112" s="4" t="s">
        <v>131</v>
      </c>
      <c r="F112" s="12">
        <v>2023</v>
      </c>
      <c r="G112" s="6">
        <f t="shared" si="2"/>
        <v>23.5</v>
      </c>
      <c r="H112" s="10"/>
      <c r="I112" s="10">
        <f>7.5+2+0.5</f>
        <v>10</v>
      </c>
      <c r="J112" s="10">
        <v>6</v>
      </c>
      <c r="K112" s="10">
        <v>2</v>
      </c>
      <c r="L112" s="10">
        <v>3</v>
      </c>
      <c r="M112" s="10"/>
      <c r="N112" s="10"/>
      <c r="O112" s="10"/>
      <c r="P112" s="10">
        <v>2.5</v>
      </c>
      <c r="Q112" s="10"/>
      <c r="R112" s="10"/>
      <c r="S112" s="10"/>
      <c r="T112" s="10"/>
      <c r="U112" s="10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4" t="s">
        <v>338</v>
      </c>
      <c r="B113" s="4" t="s">
        <v>339</v>
      </c>
      <c r="C113" s="12" t="s">
        <v>921</v>
      </c>
      <c r="D113" s="4" t="s">
        <v>340</v>
      </c>
      <c r="E113" s="4" t="s">
        <v>341</v>
      </c>
      <c r="F113" s="12" t="s">
        <v>903</v>
      </c>
      <c r="G113" s="6">
        <f t="shared" si="2"/>
        <v>0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4" t="s">
        <v>342</v>
      </c>
      <c r="B114" s="4" t="s">
        <v>339</v>
      </c>
      <c r="C114" s="12" t="s">
        <v>922</v>
      </c>
      <c r="D114" s="4" t="s">
        <v>343</v>
      </c>
      <c r="E114" s="4" t="s">
        <v>344</v>
      </c>
      <c r="F114" s="12">
        <v>2020</v>
      </c>
      <c r="G114" s="6">
        <f t="shared" si="2"/>
        <v>0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4" t="s">
        <v>345</v>
      </c>
      <c r="B115" s="4" t="s">
        <v>339</v>
      </c>
      <c r="C115" s="12" t="s">
        <v>922</v>
      </c>
      <c r="D115" s="4" t="s">
        <v>346</v>
      </c>
      <c r="E115" s="4" t="s">
        <v>119</v>
      </c>
      <c r="F115" s="12">
        <v>2019</v>
      </c>
      <c r="G115" s="6">
        <f t="shared" si="2"/>
        <v>2.5</v>
      </c>
      <c r="H115" s="10"/>
      <c r="I115" s="10"/>
      <c r="J115" s="10"/>
      <c r="K115" s="10">
        <v>2.5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4" t="s">
        <v>347</v>
      </c>
      <c r="B116" s="4" t="s">
        <v>348</v>
      </c>
      <c r="C116" s="12" t="s">
        <v>922</v>
      </c>
      <c r="D116" s="4" t="s">
        <v>349</v>
      </c>
      <c r="E116" s="4" t="s">
        <v>350</v>
      </c>
      <c r="F116" s="12" t="s">
        <v>904</v>
      </c>
      <c r="G116" s="6">
        <f t="shared" si="2"/>
        <v>6</v>
      </c>
      <c r="H116" s="10"/>
      <c r="I116" s="10"/>
      <c r="J116" s="10">
        <v>6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4" t="s">
        <v>351</v>
      </c>
      <c r="B117" s="4" t="s">
        <v>348</v>
      </c>
      <c r="C117" s="12" t="s">
        <v>921</v>
      </c>
      <c r="D117" s="4" t="s">
        <v>352</v>
      </c>
      <c r="E117" s="4" t="s">
        <v>353</v>
      </c>
      <c r="F117" s="12">
        <v>2023</v>
      </c>
      <c r="G117" s="6">
        <f t="shared" si="2"/>
        <v>12.5</v>
      </c>
      <c r="H117" s="10"/>
      <c r="I117" s="10"/>
      <c r="J117" s="10">
        <v>6</v>
      </c>
      <c r="K117" s="10">
        <v>2.5</v>
      </c>
      <c r="L117" s="10"/>
      <c r="M117" s="10"/>
      <c r="N117" s="10"/>
      <c r="O117" s="10"/>
      <c r="P117" s="10">
        <v>4</v>
      </c>
      <c r="Q117" s="10"/>
      <c r="R117" s="10"/>
      <c r="S117" s="10"/>
      <c r="T117" s="10"/>
      <c r="U117" s="10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4" t="s">
        <v>354</v>
      </c>
      <c r="B118" s="4" t="s">
        <v>348</v>
      </c>
      <c r="C118" s="12" t="s">
        <v>922</v>
      </c>
      <c r="D118" s="4" t="s">
        <v>355</v>
      </c>
      <c r="E118" s="4" t="s">
        <v>353</v>
      </c>
      <c r="F118" s="12">
        <v>1997</v>
      </c>
      <c r="G118" s="6">
        <f t="shared" si="2"/>
        <v>0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4" t="s">
        <v>356</v>
      </c>
      <c r="B119" s="4" t="s">
        <v>357</v>
      </c>
      <c r="C119" s="12" t="s">
        <v>922</v>
      </c>
      <c r="D119" s="4" t="s">
        <v>358</v>
      </c>
      <c r="E119" s="4" t="s">
        <v>359</v>
      </c>
      <c r="F119" s="12">
        <v>2024</v>
      </c>
      <c r="G119" s="6">
        <f t="shared" si="2"/>
        <v>6</v>
      </c>
      <c r="H119" s="10"/>
      <c r="I119" s="10"/>
      <c r="J119" s="10"/>
      <c r="K119" s="10"/>
      <c r="L119" s="10"/>
      <c r="M119" s="10"/>
      <c r="N119" s="10"/>
      <c r="O119" s="10">
        <v>6</v>
      </c>
      <c r="P119" s="10"/>
      <c r="Q119" s="10"/>
      <c r="R119" s="10"/>
      <c r="S119" s="10"/>
      <c r="T119" s="10"/>
      <c r="U119" s="10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4" t="s">
        <v>360</v>
      </c>
      <c r="B120" s="4" t="s">
        <v>357</v>
      </c>
      <c r="C120" s="12" t="s">
        <v>921</v>
      </c>
      <c r="D120" s="4" t="s">
        <v>361</v>
      </c>
      <c r="E120" s="4" t="s">
        <v>362</v>
      </c>
      <c r="F120" s="12">
        <v>2007</v>
      </c>
      <c r="G120" s="6">
        <f t="shared" si="2"/>
        <v>6.75</v>
      </c>
      <c r="H120" s="10"/>
      <c r="I120" s="10"/>
      <c r="J120" s="10"/>
      <c r="K120" s="10">
        <v>2.75</v>
      </c>
      <c r="L120" s="10"/>
      <c r="M120" s="10"/>
      <c r="N120" s="10"/>
      <c r="O120" s="10"/>
      <c r="P120" s="10"/>
      <c r="Q120" s="10"/>
      <c r="R120" s="10"/>
      <c r="S120" s="10">
        <v>4</v>
      </c>
      <c r="T120" s="10"/>
      <c r="U120" s="10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4" t="s">
        <v>363</v>
      </c>
      <c r="B121" s="4" t="s">
        <v>357</v>
      </c>
      <c r="C121" s="12" t="s">
        <v>922</v>
      </c>
      <c r="D121" s="4" t="s">
        <v>364</v>
      </c>
      <c r="E121" s="4" t="s">
        <v>365</v>
      </c>
      <c r="F121" s="12">
        <v>2023</v>
      </c>
      <c r="G121" s="6">
        <f t="shared" si="2"/>
        <v>6</v>
      </c>
      <c r="H121" s="10"/>
      <c r="I121" s="10"/>
      <c r="J121" s="10">
        <v>6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4" t="s">
        <v>366</v>
      </c>
      <c r="B122" s="4" t="s">
        <v>226</v>
      </c>
      <c r="C122" s="12" t="s">
        <v>922</v>
      </c>
      <c r="D122" s="4" t="s">
        <v>367</v>
      </c>
      <c r="E122" s="4" t="s">
        <v>368</v>
      </c>
      <c r="F122" s="12">
        <v>2021</v>
      </c>
      <c r="G122" s="6">
        <f t="shared" si="2"/>
        <v>0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4" t="s">
        <v>369</v>
      </c>
      <c r="B123" s="4" t="s">
        <v>226</v>
      </c>
      <c r="C123" s="12" t="s">
        <v>922</v>
      </c>
      <c r="D123" s="4" t="s">
        <v>370</v>
      </c>
      <c r="E123" s="4" t="s">
        <v>371</v>
      </c>
      <c r="F123" s="12">
        <v>1994</v>
      </c>
      <c r="G123" s="6">
        <f t="shared" si="2"/>
        <v>2.5</v>
      </c>
      <c r="H123" s="10"/>
      <c r="I123" s="10"/>
      <c r="J123" s="10"/>
      <c r="K123" s="10"/>
      <c r="L123" s="10"/>
      <c r="M123" s="10"/>
      <c r="N123" s="10"/>
      <c r="O123" s="10"/>
      <c r="P123" s="10">
        <v>2.5</v>
      </c>
      <c r="Q123" s="10"/>
      <c r="R123" s="10"/>
      <c r="S123" s="10"/>
      <c r="T123" s="10"/>
      <c r="U123" s="10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4" t="s">
        <v>372</v>
      </c>
      <c r="B124" s="4" t="s">
        <v>226</v>
      </c>
      <c r="C124" s="12" t="s">
        <v>921</v>
      </c>
      <c r="D124" s="4" t="s">
        <v>373</v>
      </c>
      <c r="E124" s="4" t="s">
        <v>374</v>
      </c>
      <c r="F124" s="12">
        <v>1999</v>
      </c>
      <c r="G124" s="6">
        <f t="shared" si="2"/>
        <v>0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4" t="s">
        <v>375</v>
      </c>
      <c r="B125" s="4" t="s">
        <v>376</v>
      </c>
      <c r="C125" s="12" t="s">
        <v>922</v>
      </c>
      <c r="D125" s="4" t="s">
        <v>377</v>
      </c>
      <c r="E125" s="4" t="s">
        <v>378</v>
      </c>
      <c r="F125" s="12">
        <v>2019</v>
      </c>
      <c r="G125" s="6">
        <f t="shared" si="2"/>
        <v>27.5</v>
      </c>
      <c r="H125" s="10"/>
      <c r="I125" s="10"/>
      <c r="J125" s="10"/>
      <c r="K125" s="10">
        <v>2</v>
      </c>
      <c r="L125" s="10">
        <v>3</v>
      </c>
      <c r="M125" s="10"/>
      <c r="N125" s="10">
        <v>7.5</v>
      </c>
      <c r="O125" s="10"/>
      <c r="P125" s="10">
        <v>3</v>
      </c>
      <c r="Q125" s="10"/>
      <c r="R125" s="10">
        <v>2.5</v>
      </c>
      <c r="S125" s="10"/>
      <c r="T125" s="10">
        <f>7.5+2</f>
        <v>9.5</v>
      </c>
      <c r="U125" s="10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4" t="s">
        <v>857</v>
      </c>
      <c r="B126" s="4" t="s">
        <v>376</v>
      </c>
      <c r="C126" s="12" t="s">
        <v>922</v>
      </c>
      <c r="D126" s="4" t="s">
        <v>858</v>
      </c>
      <c r="E126" s="4" t="s">
        <v>859</v>
      </c>
      <c r="F126" s="12">
        <v>2023</v>
      </c>
      <c r="G126" s="6">
        <f t="shared" si="2"/>
        <v>29.75</v>
      </c>
      <c r="H126" s="15"/>
      <c r="I126" s="10"/>
      <c r="J126" s="10">
        <v>6</v>
      </c>
      <c r="K126" s="10">
        <v>2</v>
      </c>
      <c r="L126" s="10"/>
      <c r="M126" s="10"/>
      <c r="N126" s="10">
        <v>8</v>
      </c>
      <c r="O126" s="10"/>
      <c r="P126" s="10">
        <v>3</v>
      </c>
      <c r="Q126" s="10"/>
      <c r="R126" s="10">
        <v>2.5</v>
      </c>
      <c r="S126" s="10"/>
      <c r="T126" s="10">
        <f>7.5+0.75</f>
        <v>8.25</v>
      </c>
      <c r="U126" s="10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4" t="s">
        <v>380</v>
      </c>
      <c r="B127" s="4" t="s">
        <v>376</v>
      </c>
      <c r="C127" s="12" t="s">
        <v>921</v>
      </c>
      <c r="D127" s="4" t="s">
        <v>381</v>
      </c>
      <c r="E127" s="4" t="s">
        <v>382</v>
      </c>
      <c r="F127" s="12">
        <v>1999</v>
      </c>
      <c r="G127" s="6">
        <f t="shared" si="2"/>
        <v>51.75</v>
      </c>
      <c r="H127" s="10"/>
      <c r="I127" s="10">
        <f>7.5+1+1</f>
        <v>9.5</v>
      </c>
      <c r="J127" s="10"/>
      <c r="K127" s="10">
        <v>2</v>
      </c>
      <c r="L127" s="10">
        <f>3+3+3</f>
        <v>9</v>
      </c>
      <c r="M127" s="10">
        <f>2+3</f>
        <v>5</v>
      </c>
      <c r="N127" s="10">
        <v>9.5</v>
      </c>
      <c r="O127" s="10"/>
      <c r="P127" s="10">
        <v>3</v>
      </c>
      <c r="Q127" s="10"/>
      <c r="R127" s="10">
        <v>2.5</v>
      </c>
      <c r="S127" s="10">
        <v>2</v>
      </c>
      <c r="T127" s="10">
        <f>7.5+1+0.75</f>
        <v>9.25</v>
      </c>
      <c r="U127" s="10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4" t="s">
        <v>962</v>
      </c>
      <c r="B128" s="4" t="s">
        <v>383</v>
      </c>
      <c r="C128" s="12" t="s">
        <v>922</v>
      </c>
      <c r="D128" s="4" t="s">
        <v>963</v>
      </c>
      <c r="E128" s="4" t="s">
        <v>539</v>
      </c>
      <c r="F128" s="12"/>
      <c r="G128" s="6">
        <f t="shared" si="2"/>
        <v>0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0"/>
      <c r="U128" s="10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4" t="s">
        <v>385</v>
      </c>
      <c r="B129" s="4" t="s">
        <v>383</v>
      </c>
      <c r="C129" s="12" t="s">
        <v>921</v>
      </c>
      <c r="D129" s="4" t="s">
        <v>386</v>
      </c>
      <c r="E129" s="4" t="s">
        <v>387</v>
      </c>
      <c r="F129" s="12">
        <v>1998</v>
      </c>
      <c r="G129" s="6">
        <f t="shared" si="2"/>
        <v>6.5</v>
      </c>
      <c r="H129" s="10"/>
      <c r="I129" s="10">
        <f>5.5+1</f>
        <v>6.5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4" t="s">
        <v>388</v>
      </c>
      <c r="B130" s="4" t="s">
        <v>383</v>
      </c>
      <c r="C130" s="12" t="s">
        <v>922</v>
      </c>
      <c r="D130" s="4" t="s">
        <v>154</v>
      </c>
      <c r="E130" s="4" t="s">
        <v>389</v>
      </c>
      <c r="F130" s="12">
        <v>2023</v>
      </c>
      <c r="G130" s="6">
        <f t="shared" si="2"/>
        <v>8.5</v>
      </c>
      <c r="H130" s="10"/>
      <c r="I130" s="10"/>
      <c r="J130" s="10">
        <v>6</v>
      </c>
      <c r="K130" s="10"/>
      <c r="L130" s="10"/>
      <c r="M130" s="10"/>
      <c r="N130" s="10"/>
      <c r="O130" s="10"/>
      <c r="P130" s="10"/>
      <c r="Q130" s="10"/>
      <c r="R130" s="10">
        <v>2.5</v>
      </c>
      <c r="S130" s="10"/>
      <c r="T130" s="10"/>
      <c r="U130" s="10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4" t="s">
        <v>390</v>
      </c>
      <c r="B131" s="4" t="s">
        <v>391</v>
      </c>
      <c r="C131" s="12" t="s">
        <v>921</v>
      </c>
      <c r="D131" s="4" t="s">
        <v>392</v>
      </c>
      <c r="E131" s="4" t="s">
        <v>393</v>
      </c>
      <c r="F131" s="12">
        <v>2023</v>
      </c>
      <c r="G131" s="6">
        <f t="shared" si="2"/>
        <v>18.5</v>
      </c>
      <c r="H131" s="10"/>
      <c r="I131" s="10">
        <f>5.5+2+1</f>
        <v>8.5</v>
      </c>
      <c r="J131" s="10">
        <v>6</v>
      </c>
      <c r="K131" s="10"/>
      <c r="L131" s="10"/>
      <c r="M131" s="10"/>
      <c r="N131" s="10"/>
      <c r="O131" s="10"/>
      <c r="P131" s="10">
        <v>4</v>
      </c>
      <c r="Q131" s="10"/>
      <c r="R131" s="10"/>
      <c r="S131" s="10"/>
      <c r="T131" s="10"/>
      <c r="U131" s="10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4" t="s">
        <v>394</v>
      </c>
      <c r="B132" s="4" t="s">
        <v>391</v>
      </c>
      <c r="C132" s="12" t="s">
        <v>922</v>
      </c>
      <c r="D132" s="4" t="s">
        <v>77</v>
      </c>
      <c r="E132" s="4" t="s">
        <v>395</v>
      </c>
      <c r="F132" s="12">
        <v>2013</v>
      </c>
      <c r="G132" s="6">
        <f t="shared" ref="G132:G195" si="3">SUM(H132:AC132)</f>
        <v>24</v>
      </c>
      <c r="H132" s="10"/>
      <c r="I132" s="10">
        <f>7.5+1+0.5+1</f>
        <v>10</v>
      </c>
      <c r="J132" s="10"/>
      <c r="K132" s="10">
        <v>2.5</v>
      </c>
      <c r="L132" s="10"/>
      <c r="M132" s="10"/>
      <c r="N132" s="10">
        <v>7.5</v>
      </c>
      <c r="O132" s="10"/>
      <c r="P132" s="10">
        <v>4</v>
      </c>
      <c r="Q132" s="10"/>
      <c r="R132" s="10"/>
      <c r="S132" s="10"/>
      <c r="T132" s="10"/>
      <c r="U132" s="10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4" t="s">
        <v>396</v>
      </c>
      <c r="B133" s="4" t="s">
        <v>391</v>
      </c>
      <c r="C133" s="12" t="s">
        <v>922</v>
      </c>
      <c r="D133" s="4" t="s">
        <v>397</v>
      </c>
      <c r="E133" s="4" t="s">
        <v>398</v>
      </c>
      <c r="F133" s="12">
        <v>2019</v>
      </c>
      <c r="G133" s="6">
        <f t="shared" si="3"/>
        <v>12.75</v>
      </c>
      <c r="H133" s="10"/>
      <c r="I133" s="10">
        <v>7.5</v>
      </c>
      <c r="J133" s="10"/>
      <c r="K133" s="10"/>
      <c r="L133" s="10"/>
      <c r="M133" s="10"/>
      <c r="N133" s="10"/>
      <c r="O133" s="10"/>
      <c r="P133" s="10">
        <v>4</v>
      </c>
      <c r="Q133" s="10"/>
      <c r="R133" s="10">
        <v>1.25</v>
      </c>
      <c r="S133" s="10"/>
      <c r="T133" s="10"/>
      <c r="U133" s="10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4" t="s">
        <v>399</v>
      </c>
      <c r="B134" s="4" t="s">
        <v>400</v>
      </c>
      <c r="C134" s="12" t="s">
        <v>922</v>
      </c>
      <c r="D134" s="4" t="s">
        <v>401</v>
      </c>
      <c r="E134" s="4" t="s">
        <v>402</v>
      </c>
      <c r="F134" s="12">
        <v>2019</v>
      </c>
      <c r="G134" s="6">
        <f t="shared" si="3"/>
        <v>24.75</v>
      </c>
      <c r="H134" s="10"/>
      <c r="I134" s="10">
        <f>5.5+1+1.5</f>
        <v>8</v>
      </c>
      <c r="J134" s="10"/>
      <c r="K134" s="10"/>
      <c r="L134" s="10">
        <v>3</v>
      </c>
      <c r="M134" s="10"/>
      <c r="N134" s="10"/>
      <c r="O134" s="10"/>
      <c r="P134" s="10">
        <v>4</v>
      </c>
      <c r="Q134" s="10"/>
      <c r="R134" s="10">
        <v>1.25</v>
      </c>
      <c r="S134" s="10"/>
      <c r="T134" s="10">
        <f>7.5+1</f>
        <v>8.5</v>
      </c>
      <c r="U134" s="10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4" t="s">
        <v>403</v>
      </c>
      <c r="B135" s="4" t="s">
        <v>400</v>
      </c>
      <c r="C135" s="12" t="s">
        <v>921</v>
      </c>
      <c r="D135" s="4" t="s">
        <v>404</v>
      </c>
      <c r="E135" s="4" t="s">
        <v>405</v>
      </c>
      <c r="F135" s="12">
        <v>1988</v>
      </c>
      <c r="G135" s="6">
        <f t="shared" si="3"/>
        <v>12.75</v>
      </c>
      <c r="H135" s="10"/>
      <c r="I135" s="10">
        <v>7.5</v>
      </c>
      <c r="J135" s="10"/>
      <c r="K135" s="10"/>
      <c r="L135" s="10"/>
      <c r="M135" s="10"/>
      <c r="N135" s="10"/>
      <c r="O135" s="10"/>
      <c r="P135" s="10">
        <v>4</v>
      </c>
      <c r="Q135" s="10"/>
      <c r="R135" s="10">
        <v>1.25</v>
      </c>
      <c r="S135" s="10"/>
      <c r="T135" s="10"/>
      <c r="U135" s="10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4" t="s">
        <v>926</v>
      </c>
      <c r="B136" s="4" t="s">
        <v>400</v>
      </c>
      <c r="C136" s="12" t="s">
        <v>922</v>
      </c>
      <c r="D136" s="4" t="s">
        <v>927</v>
      </c>
      <c r="E136" s="4" t="s">
        <v>928</v>
      </c>
      <c r="F136" s="12"/>
      <c r="G136" s="6">
        <f t="shared" si="3"/>
        <v>0</v>
      </c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0"/>
      <c r="S136" s="10"/>
      <c r="T136" s="10"/>
      <c r="U136" s="10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4" t="s">
        <v>406</v>
      </c>
      <c r="B137" s="4" t="s">
        <v>49</v>
      </c>
      <c r="C137" s="12" t="s">
        <v>921</v>
      </c>
      <c r="D137" s="4" t="s">
        <v>407</v>
      </c>
      <c r="E137" s="4" t="s">
        <v>408</v>
      </c>
      <c r="F137" s="12" t="s">
        <v>905</v>
      </c>
      <c r="G137" s="6">
        <f t="shared" si="3"/>
        <v>2.5</v>
      </c>
      <c r="H137" s="10"/>
      <c r="I137" s="10"/>
      <c r="J137" s="10"/>
      <c r="K137" s="10">
        <v>2.5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4" t="s">
        <v>409</v>
      </c>
      <c r="B138" s="4" t="s">
        <v>49</v>
      </c>
      <c r="C138" s="12" t="s">
        <v>922</v>
      </c>
      <c r="D138" s="4" t="s">
        <v>410</v>
      </c>
      <c r="E138" s="4" t="s">
        <v>411</v>
      </c>
      <c r="F138" s="12">
        <v>2023</v>
      </c>
      <c r="G138" s="6">
        <f t="shared" si="3"/>
        <v>6</v>
      </c>
      <c r="H138" s="10"/>
      <c r="I138" s="10"/>
      <c r="J138" s="10">
        <v>6</v>
      </c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4" t="s">
        <v>412</v>
      </c>
      <c r="B139" s="4" t="s">
        <v>49</v>
      </c>
      <c r="C139" s="12" t="s">
        <v>922</v>
      </c>
      <c r="D139" s="4" t="s">
        <v>413</v>
      </c>
      <c r="E139" s="4" t="s">
        <v>414</v>
      </c>
      <c r="F139" s="12">
        <v>2023</v>
      </c>
      <c r="G139" s="6">
        <f t="shared" si="3"/>
        <v>6</v>
      </c>
      <c r="H139" s="10"/>
      <c r="I139" s="10"/>
      <c r="J139" s="10">
        <v>6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4" t="s">
        <v>946</v>
      </c>
      <c r="B140" s="4" t="s">
        <v>415</v>
      </c>
      <c r="C140" s="12" t="s">
        <v>922</v>
      </c>
      <c r="D140" s="4" t="s">
        <v>947</v>
      </c>
      <c r="E140" s="4" t="s">
        <v>948</v>
      </c>
      <c r="F140" s="12"/>
      <c r="G140" s="6">
        <f t="shared" si="3"/>
        <v>0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0"/>
      <c r="S140" s="10"/>
      <c r="T140" s="10"/>
      <c r="U140" s="10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4" t="s">
        <v>417</v>
      </c>
      <c r="B141" s="4" t="s">
        <v>415</v>
      </c>
      <c r="C141" s="12" t="s">
        <v>921</v>
      </c>
      <c r="D141" s="4" t="s">
        <v>418</v>
      </c>
      <c r="E141" s="4" t="s">
        <v>419</v>
      </c>
      <c r="F141" s="12">
        <v>2019</v>
      </c>
      <c r="G141" s="6">
        <f t="shared" si="3"/>
        <v>0.5</v>
      </c>
      <c r="H141" s="10"/>
      <c r="I141" s="10"/>
      <c r="J141" s="10"/>
      <c r="K141" s="10"/>
      <c r="L141" s="10"/>
      <c r="M141" s="10">
        <v>0.5</v>
      </c>
      <c r="N141" s="10"/>
      <c r="O141" s="10"/>
      <c r="P141" s="10"/>
      <c r="Q141" s="10"/>
      <c r="R141" s="10"/>
      <c r="S141" s="10"/>
      <c r="T141" s="10"/>
      <c r="U141" s="10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4" t="s">
        <v>420</v>
      </c>
      <c r="B142" s="4" t="s">
        <v>415</v>
      </c>
      <c r="C142" s="12" t="s">
        <v>922</v>
      </c>
      <c r="D142" s="4" t="s">
        <v>421</v>
      </c>
      <c r="E142" s="4" t="s">
        <v>422</v>
      </c>
      <c r="F142" s="12">
        <v>2015</v>
      </c>
      <c r="G142" s="6">
        <f t="shared" si="3"/>
        <v>11.25</v>
      </c>
      <c r="H142" s="10"/>
      <c r="I142" s="10"/>
      <c r="J142" s="10"/>
      <c r="K142" s="10">
        <v>2.75</v>
      </c>
      <c r="L142" s="10">
        <v>3</v>
      </c>
      <c r="M142" s="10">
        <v>0.5</v>
      </c>
      <c r="N142" s="10"/>
      <c r="O142" s="10"/>
      <c r="P142" s="10">
        <v>2</v>
      </c>
      <c r="Q142" s="10"/>
      <c r="R142" s="10">
        <v>2.5</v>
      </c>
      <c r="S142" s="10">
        <v>0.5</v>
      </c>
      <c r="T142" s="10"/>
      <c r="U142" s="10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4" t="s">
        <v>424</v>
      </c>
      <c r="B143" s="4" t="s">
        <v>425</v>
      </c>
      <c r="C143" s="12" t="s">
        <v>921</v>
      </c>
      <c r="D143" s="4" t="s">
        <v>426</v>
      </c>
      <c r="E143" s="4" t="s">
        <v>427</v>
      </c>
      <c r="F143" s="12">
        <v>2022</v>
      </c>
      <c r="G143" s="6">
        <f t="shared" si="3"/>
        <v>0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4" t="s">
        <v>428</v>
      </c>
      <c r="B144" s="4" t="s">
        <v>425</v>
      </c>
      <c r="C144" s="12" t="s">
        <v>922</v>
      </c>
      <c r="D144" s="4" t="s">
        <v>429</v>
      </c>
      <c r="E144" s="4" t="s">
        <v>430</v>
      </c>
      <c r="F144" s="12">
        <v>2023</v>
      </c>
      <c r="G144" s="6">
        <f t="shared" si="3"/>
        <v>6</v>
      </c>
      <c r="H144" s="10"/>
      <c r="I144" s="10"/>
      <c r="J144" s="10">
        <v>6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4" t="s">
        <v>431</v>
      </c>
      <c r="B145" s="4" t="s">
        <v>425</v>
      </c>
      <c r="C145" s="12" t="s">
        <v>922</v>
      </c>
      <c r="D145" s="4" t="s">
        <v>432</v>
      </c>
      <c r="E145" s="4" t="s">
        <v>433</v>
      </c>
      <c r="F145" s="12">
        <v>2023</v>
      </c>
      <c r="G145" s="6">
        <f t="shared" si="3"/>
        <v>6</v>
      </c>
      <c r="H145" s="10"/>
      <c r="I145" s="10"/>
      <c r="J145" s="10">
        <v>6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4" t="s">
        <v>872</v>
      </c>
      <c r="B146" s="4" t="s">
        <v>434</v>
      </c>
      <c r="C146" s="12" t="s">
        <v>921</v>
      </c>
      <c r="D146" s="4" t="s">
        <v>873</v>
      </c>
      <c r="E146" s="4" t="s">
        <v>874</v>
      </c>
      <c r="F146" s="12">
        <v>2024</v>
      </c>
      <c r="G146" s="6">
        <f t="shared" si="3"/>
        <v>38.5</v>
      </c>
      <c r="H146" s="15"/>
      <c r="I146" s="15"/>
      <c r="J146" s="15"/>
      <c r="K146" s="15"/>
      <c r="L146" s="10">
        <v>3</v>
      </c>
      <c r="M146" s="10"/>
      <c r="N146" s="10">
        <v>9</v>
      </c>
      <c r="O146" s="10">
        <v>6</v>
      </c>
      <c r="P146" s="10">
        <v>2.5</v>
      </c>
      <c r="Q146" s="10">
        <v>6</v>
      </c>
      <c r="R146" s="10">
        <v>2.5</v>
      </c>
      <c r="S146" s="10"/>
      <c r="T146" s="10">
        <f>7.5+1+1</f>
        <v>9.5</v>
      </c>
      <c r="U146" s="10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4" t="s">
        <v>435</v>
      </c>
      <c r="B147" s="4" t="s">
        <v>434</v>
      </c>
      <c r="C147" s="12" t="s">
        <v>922</v>
      </c>
      <c r="D147" s="4" t="s">
        <v>436</v>
      </c>
      <c r="E147" s="4" t="s">
        <v>437</v>
      </c>
      <c r="F147" s="12">
        <v>2020</v>
      </c>
      <c r="G147" s="6">
        <f t="shared" si="3"/>
        <v>15</v>
      </c>
      <c r="H147" s="10"/>
      <c r="I147" s="10">
        <v>7.5</v>
      </c>
      <c r="J147" s="10"/>
      <c r="K147" s="10">
        <v>2</v>
      </c>
      <c r="L147" s="10">
        <v>3</v>
      </c>
      <c r="M147" s="10"/>
      <c r="N147" s="10"/>
      <c r="O147" s="10"/>
      <c r="P147" s="10"/>
      <c r="Q147" s="10"/>
      <c r="R147" s="10">
        <v>2.5</v>
      </c>
      <c r="S147" s="10"/>
      <c r="T147" s="10"/>
      <c r="U147" s="10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4" t="s">
        <v>951</v>
      </c>
      <c r="B148" s="4" t="s">
        <v>434</v>
      </c>
      <c r="C148" s="12" t="s">
        <v>922</v>
      </c>
      <c r="D148" s="4" t="s">
        <v>952</v>
      </c>
      <c r="E148" s="4" t="s">
        <v>953</v>
      </c>
      <c r="F148" s="12">
        <v>2025</v>
      </c>
      <c r="G148" s="6">
        <f t="shared" si="3"/>
        <v>6</v>
      </c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0"/>
      <c r="T148" s="10"/>
      <c r="U148" s="10">
        <v>6</v>
      </c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4" t="s">
        <v>929</v>
      </c>
      <c r="B149" s="4" t="s">
        <v>438</v>
      </c>
      <c r="C149" s="12" t="s">
        <v>921</v>
      </c>
      <c r="D149" s="4" t="s">
        <v>930</v>
      </c>
      <c r="E149" s="4" t="s">
        <v>931</v>
      </c>
      <c r="F149" s="12">
        <v>2024</v>
      </c>
      <c r="G149" s="6">
        <f t="shared" si="3"/>
        <v>6</v>
      </c>
      <c r="H149" s="15"/>
      <c r="I149" s="15"/>
      <c r="J149" s="15"/>
      <c r="K149" s="15"/>
      <c r="L149" s="15"/>
      <c r="M149" s="15"/>
      <c r="N149" s="15"/>
      <c r="O149" s="15">
        <v>6</v>
      </c>
      <c r="P149" s="15"/>
      <c r="Q149" s="15"/>
      <c r="R149" s="10"/>
      <c r="S149" s="10"/>
      <c r="T149" s="10"/>
      <c r="U149" s="10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4" t="s">
        <v>439</v>
      </c>
      <c r="B150" s="4" t="s">
        <v>438</v>
      </c>
      <c r="C150" s="12" t="s">
        <v>922</v>
      </c>
      <c r="D150" s="4" t="s">
        <v>440</v>
      </c>
      <c r="E150" s="4" t="s">
        <v>441</v>
      </c>
      <c r="F150" s="12">
        <v>2003</v>
      </c>
      <c r="G150" s="6">
        <f t="shared" si="3"/>
        <v>17.25</v>
      </c>
      <c r="H150" s="10"/>
      <c r="I150" s="10">
        <f>5.5+1</f>
        <v>6.5</v>
      </c>
      <c r="J150" s="10"/>
      <c r="K150" s="10">
        <v>2.5</v>
      </c>
      <c r="L150" s="10">
        <v>3</v>
      </c>
      <c r="M150" s="10"/>
      <c r="N150" s="10"/>
      <c r="O150" s="10"/>
      <c r="P150" s="10">
        <v>4</v>
      </c>
      <c r="Q150" s="10"/>
      <c r="R150" s="10">
        <v>1.25</v>
      </c>
      <c r="S150" s="10"/>
      <c r="T150" s="10"/>
      <c r="U150" s="10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4" t="s">
        <v>442</v>
      </c>
      <c r="B151" s="4" t="s">
        <v>438</v>
      </c>
      <c r="C151" s="12" t="s">
        <v>922</v>
      </c>
      <c r="D151" s="4" t="s">
        <v>384</v>
      </c>
      <c r="E151" s="4" t="s">
        <v>443</v>
      </c>
      <c r="F151" s="12" t="s">
        <v>906</v>
      </c>
      <c r="G151" s="6">
        <f t="shared" si="3"/>
        <v>10.75</v>
      </c>
      <c r="H151" s="10"/>
      <c r="I151" s="10"/>
      <c r="J151" s="10"/>
      <c r="K151" s="10">
        <v>2.5</v>
      </c>
      <c r="L151" s="10">
        <v>3</v>
      </c>
      <c r="M151" s="10"/>
      <c r="N151" s="10"/>
      <c r="O151" s="10"/>
      <c r="P151" s="10">
        <v>4</v>
      </c>
      <c r="Q151" s="10"/>
      <c r="R151" s="10">
        <v>1.25</v>
      </c>
      <c r="S151" s="10"/>
      <c r="T151" s="10"/>
      <c r="U151" s="10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4" t="s">
        <v>444</v>
      </c>
      <c r="B152" s="4" t="s">
        <v>445</v>
      </c>
      <c r="C152" s="12" t="s">
        <v>922</v>
      </c>
      <c r="D152" s="4" t="s">
        <v>446</v>
      </c>
      <c r="E152" s="4" t="s">
        <v>447</v>
      </c>
      <c r="F152" s="12">
        <v>2021</v>
      </c>
      <c r="G152" s="6">
        <f t="shared" si="3"/>
        <v>44</v>
      </c>
      <c r="H152" s="10"/>
      <c r="I152" s="10">
        <f>7.5+1+1+1</f>
        <v>10.5</v>
      </c>
      <c r="J152" s="10"/>
      <c r="K152" s="10">
        <v>2.75</v>
      </c>
      <c r="L152" s="10">
        <v>3</v>
      </c>
      <c r="M152" s="10"/>
      <c r="N152" s="10">
        <v>11</v>
      </c>
      <c r="O152" s="10"/>
      <c r="P152" s="10">
        <v>3</v>
      </c>
      <c r="Q152" s="10"/>
      <c r="R152" s="10">
        <v>3.25</v>
      </c>
      <c r="S152" s="10"/>
      <c r="T152" s="10">
        <f>7.5+1+1+1</f>
        <v>10.5</v>
      </c>
      <c r="U152" s="10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4" t="s">
        <v>448</v>
      </c>
      <c r="B153" s="4" t="s">
        <v>445</v>
      </c>
      <c r="C153" s="12" t="s">
        <v>922</v>
      </c>
      <c r="D153" s="4" t="s">
        <v>449</v>
      </c>
      <c r="E153" s="4" t="s">
        <v>450</v>
      </c>
      <c r="F153" s="12">
        <v>2017</v>
      </c>
      <c r="G153" s="6">
        <f t="shared" si="3"/>
        <v>33.5</v>
      </c>
      <c r="H153" s="10"/>
      <c r="I153" s="10">
        <f>7.5+1</f>
        <v>8.5</v>
      </c>
      <c r="J153" s="10"/>
      <c r="K153" s="10"/>
      <c r="L153" s="10">
        <v>3</v>
      </c>
      <c r="M153" s="10">
        <f>2+3</f>
        <v>5</v>
      </c>
      <c r="N153" s="10">
        <v>8.5</v>
      </c>
      <c r="O153" s="10"/>
      <c r="P153" s="10"/>
      <c r="Q153" s="10"/>
      <c r="R153" s="10"/>
      <c r="S153" s="10"/>
      <c r="T153" s="10">
        <f>7.5+1</f>
        <v>8.5</v>
      </c>
      <c r="U153" s="10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4" t="s">
        <v>451</v>
      </c>
      <c r="B154" s="4" t="s">
        <v>445</v>
      </c>
      <c r="C154" s="12" t="s">
        <v>921</v>
      </c>
      <c r="D154" s="4" t="s">
        <v>452</v>
      </c>
      <c r="E154" s="4" t="s">
        <v>453</v>
      </c>
      <c r="F154" s="12">
        <v>2018</v>
      </c>
      <c r="G154" s="6">
        <f t="shared" si="3"/>
        <v>36.25</v>
      </c>
      <c r="H154" s="10"/>
      <c r="I154" s="10">
        <f>5.5+2+1</f>
        <v>8.5</v>
      </c>
      <c r="J154" s="10"/>
      <c r="K154" s="10">
        <v>2.75</v>
      </c>
      <c r="L154" s="10">
        <v>3</v>
      </c>
      <c r="M154" s="10"/>
      <c r="N154" s="10">
        <v>7.5</v>
      </c>
      <c r="O154" s="10"/>
      <c r="P154" s="10">
        <v>3</v>
      </c>
      <c r="Q154" s="10"/>
      <c r="R154" s="10">
        <v>3.25</v>
      </c>
      <c r="S154" s="10"/>
      <c r="T154" s="10">
        <f>7.5+0.75</f>
        <v>8.25</v>
      </c>
      <c r="U154" s="10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4" t="s">
        <v>454</v>
      </c>
      <c r="B155" s="4" t="s">
        <v>365</v>
      </c>
      <c r="C155" s="12" t="s">
        <v>922</v>
      </c>
      <c r="D155" s="4" t="s">
        <v>455</v>
      </c>
      <c r="E155" s="4" t="s">
        <v>456</v>
      </c>
      <c r="F155" s="12">
        <v>2023</v>
      </c>
      <c r="G155" s="6">
        <f t="shared" si="3"/>
        <v>25.25</v>
      </c>
      <c r="H155" s="10"/>
      <c r="I155" s="10">
        <f>7.5+1</f>
        <v>8.5</v>
      </c>
      <c r="J155" s="10">
        <v>6</v>
      </c>
      <c r="K155" s="10">
        <v>2</v>
      </c>
      <c r="L155" s="10">
        <v>2.25</v>
      </c>
      <c r="M155" s="10"/>
      <c r="N155" s="10">
        <v>6.5</v>
      </c>
      <c r="O155" s="10"/>
      <c r="P155" s="10"/>
      <c r="Q155" s="10"/>
      <c r="R155" s="10"/>
      <c r="S155" s="10"/>
      <c r="T155" s="10"/>
      <c r="U155" s="10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4" t="s">
        <v>457</v>
      </c>
      <c r="B156" s="4" t="s">
        <v>365</v>
      </c>
      <c r="C156" s="12" t="s">
        <v>921</v>
      </c>
      <c r="D156" s="4" t="s">
        <v>458</v>
      </c>
      <c r="E156" s="4" t="s">
        <v>459</v>
      </c>
      <c r="F156" s="12">
        <v>2015</v>
      </c>
      <c r="G156" s="6">
        <f t="shared" si="3"/>
        <v>4.75</v>
      </c>
      <c r="H156" s="10"/>
      <c r="I156" s="10"/>
      <c r="J156" s="10"/>
      <c r="K156" s="10"/>
      <c r="L156" s="10">
        <v>2.25</v>
      </c>
      <c r="M156" s="10"/>
      <c r="N156" s="10"/>
      <c r="O156" s="10"/>
      <c r="P156" s="10">
        <v>2.5</v>
      </c>
      <c r="Q156" s="10"/>
      <c r="R156" s="10"/>
      <c r="S156" s="10"/>
      <c r="T156" s="10"/>
      <c r="U156" s="10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4" t="s">
        <v>460</v>
      </c>
      <c r="B157" s="4" t="s">
        <v>365</v>
      </c>
      <c r="C157" s="12" t="s">
        <v>922</v>
      </c>
      <c r="D157" s="4" t="s">
        <v>461</v>
      </c>
      <c r="E157" s="4" t="s">
        <v>462</v>
      </c>
      <c r="F157" s="12">
        <v>2023</v>
      </c>
      <c r="G157" s="6">
        <f t="shared" si="3"/>
        <v>16.25</v>
      </c>
      <c r="H157" s="10"/>
      <c r="I157" s="10"/>
      <c r="J157" s="10">
        <v>6</v>
      </c>
      <c r="K157" s="10"/>
      <c r="L157" s="10">
        <v>2.25</v>
      </c>
      <c r="M157" s="10"/>
      <c r="N157" s="10">
        <v>8</v>
      </c>
      <c r="O157" s="10"/>
      <c r="P157" s="10"/>
      <c r="Q157" s="10"/>
      <c r="R157" s="10"/>
      <c r="S157" s="10"/>
      <c r="T157" s="10"/>
      <c r="U157" s="10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4" t="s">
        <v>463</v>
      </c>
      <c r="B158" s="4" t="s">
        <v>464</v>
      </c>
      <c r="C158" s="12" t="s">
        <v>922</v>
      </c>
      <c r="D158" s="4" t="s">
        <v>465</v>
      </c>
      <c r="E158" s="4" t="s">
        <v>466</v>
      </c>
      <c r="F158" s="12" t="s">
        <v>907</v>
      </c>
      <c r="G158" s="6">
        <f t="shared" si="3"/>
        <v>8.5</v>
      </c>
      <c r="H158" s="10"/>
      <c r="I158" s="10"/>
      <c r="J158" s="10"/>
      <c r="K158" s="10"/>
      <c r="L158" s="10">
        <v>3</v>
      </c>
      <c r="M158" s="10"/>
      <c r="N158" s="10">
        <v>5.5</v>
      </c>
      <c r="O158" s="10"/>
      <c r="P158" s="10"/>
      <c r="Q158" s="10"/>
      <c r="R158" s="10"/>
      <c r="S158" s="10"/>
      <c r="T158" s="10"/>
      <c r="U158" s="10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4" t="s">
        <v>467</v>
      </c>
      <c r="B159" s="4" t="s">
        <v>464</v>
      </c>
      <c r="C159" s="12" t="s">
        <v>922</v>
      </c>
      <c r="D159" s="4" t="s">
        <v>468</v>
      </c>
      <c r="E159" s="4" t="s">
        <v>469</v>
      </c>
      <c r="F159" s="12">
        <v>2011</v>
      </c>
      <c r="G159" s="6">
        <f t="shared" si="3"/>
        <v>0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4" t="s">
        <v>470</v>
      </c>
      <c r="B160" s="4" t="s">
        <v>464</v>
      </c>
      <c r="C160" s="12" t="s">
        <v>921</v>
      </c>
      <c r="D160" s="4" t="s">
        <v>471</v>
      </c>
      <c r="E160" s="4" t="s">
        <v>472</v>
      </c>
      <c r="F160" s="12">
        <v>1995</v>
      </c>
      <c r="G160" s="6">
        <f t="shared" si="3"/>
        <v>8.5</v>
      </c>
      <c r="H160" s="10"/>
      <c r="I160" s="10"/>
      <c r="J160" s="10"/>
      <c r="K160" s="10"/>
      <c r="L160" s="10">
        <v>3</v>
      </c>
      <c r="M160" s="10"/>
      <c r="N160" s="10">
        <v>5.5</v>
      </c>
      <c r="O160" s="10"/>
      <c r="P160" s="10"/>
      <c r="Q160" s="10"/>
      <c r="R160" s="10"/>
      <c r="S160" s="10"/>
      <c r="T160" s="10"/>
      <c r="U160" s="10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4" t="s">
        <v>473</v>
      </c>
      <c r="B161" s="4" t="s">
        <v>164</v>
      </c>
      <c r="C161" s="12" t="s">
        <v>922</v>
      </c>
      <c r="D161" s="4" t="s">
        <v>180</v>
      </c>
      <c r="E161" s="4" t="s">
        <v>393</v>
      </c>
      <c r="F161" s="12" t="s">
        <v>908</v>
      </c>
      <c r="G161" s="6">
        <f t="shared" si="3"/>
        <v>6</v>
      </c>
      <c r="H161" s="10"/>
      <c r="I161" s="10"/>
      <c r="J161" s="10"/>
      <c r="K161" s="10"/>
      <c r="L161" s="10"/>
      <c r="M161" s="10"/>
      <c r="N161" s="10"/>
      <c r="O161" s="10">
        <v>6</v>
      </c>
      <c r="P161" s="10"/>
      <c r="Q161" s="10"/>
      <c r="R161" s="10"/>
      <c r="S161" s="10"/>
      <c r="T161" s="10"/>
      <c r="U161" s="10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4" t="s">
        <v>885</v>
      </c>
      <c r="B162" s="4" t="s">
        <v>164</v>
      </c>
      <c r="C162" s="12" t="s">
        <v>922</v>
      </c>
      <c r="D162" s="4" t="s">
        <v>268</v>
      </c>
      <c r="E162" s="4" t="s">
        <v>159</v>
      </c>
      <c r="F162" s="12">
        <v>2021</v>
      </c>
      <c r="G162" s="6">
        <f t="shared" si="3"/>
        <v>5.5</v>
      </c>
      <c r="H162" s="10"/>
      <c r="I162" s="10">
        <v>5.5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4" t="s">
        <v>474</v>
      </c>
      <c r="B163" s="4" t="s">
        <v>164</v>
      </c>
      <c r="C163" s="12" t="s">
        <v>921</v>
      </c>
      <c r="D163" s="4" t="s">
        <v>475</v>
      </c>
      <c r="E163" s="4" t="s">
        <v>476</v>
      </c>
      <c r="F163" s="12" t="s">
        <v>909</v>
      </c>
      <c r="G163" s="6">
        <f t="shared" si="3"/>
        <v>15.25</v>
      </c>
      <c r="H163" s="10"/>
      <c r="I163" s="10"/>
      <c r="J163" s="10">
        <v>6</v>
      </c>
      <c r="K163" s="10">
        <v>2</v>
      </c>
      <c r="L163" s="10">
        <v>2.25</v>
      </c>
      <c r="M163" s="10"/>
      <c r="N163" s="10"/>
      <c r="O163" s="10"/>
      <c r="P163" s="10">
        <v>2.5</v>
      </c>
      <c r="Q163" s="10"/>
      <c r="R163" s="10">
        <v>2.5</v>
      </c>
      <c r="S163" s="10"/>
      <c r="T163" s="10"/>
      <c r="U163" s="10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4" t="s">
        <v>477</v>
      </c>
      <c r="B164" s="4" t="s">
        <v>478</v>
      </c>
      <c r="C164" s="12" t="s">
        <v>921</v>
      </c>
      <c r="D164" s="4" t="s">
        <v>479</v>
      </c>
      <c r="E164" s="4" t="s">
        <v>480</v>
      </c>
      <c r="F164" s="12">
        <v>2007</v>
      </c>
      <c r="G164" s="6">
        <f t="shared" si="3"/>
        <v>29.5</v>
      </c>
      <c r="H164" s="10"/>
      <c r="I164" s="10">
        <f>5.5+1+1</f>
        <v>7.5</v>
      </c>
      <c r="J164" s="10"/>
      <c r="K164" s="10"/>
      <c r="L164" s="10">
        <v>3</v>
      </c>
      <c r="M164" s="10"/>
      <c r="N164" s="10">
        <v>7.5</v>
      </c>
      <c r="O164" s="10"/>
      <c r="P164" s="10">
        <v>2.5</v>
      </c>
      <c r="Q164" s="10"/>
      <c r="R164" s="10">
        <v>2.5</v>
      </c>
      <c r="S164" s="10"/>
      <c r="T164" s="10">
        <v>6.5</v>
      </c>
      <c r="U164" s="10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4" t="s">
        <v>481</v>
      </c>
      <c r="B165" s="4" t="s">
        <v>478</v>
      </c>
      <c r="C165" s="12" t="s">
        <v>922</v>
      </c>
      <c r="D165" s="4" t="s">
        <v>416</v>
      </c>
      <c r="E165" s="4" t="s">
        <v>482</v>
      </c>
      <c r="F165" s="12">
        <v>2019</v>
      </c>
      <c r="G165" s="6">
        <f t="shared" si="3"/>
        <v>5</v>
      </c>
      <c r="H165" s="10"/>
      <c r="I165" s="10"/>
      <c r="J165" s="10"/>
      <c r="K165" s="10"/>
      <c r="L165" s="10"/>
      <c r="M165" s="10"/>
      <c r="N165" s="10"/>
      <c r="O165" s="10"/>
      <c r="P165" s="10">
        <v>2.5</v>
      </c>
      <c r="Q165" s="10"/>
      <c r="R165" s="10">
        <v>2.5</v>
      </c>
      <c r="S165" s="10"/>
      <c r="T165" s="10"/>
      <c r="U165" s="10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4" t="s">
        <v>483</v>
      </c>
      <c r="B166" s="4" t="s">
        <v>478</v>
      </c>
      <c r="C166" s="12" t="s">
        <v>922</v>
      </c>
      <c r="D166" s="4" t="s">
        <v>484</v>
      </c>
      <c r="E166" s="4" t="s">
        <v>485</v>
      </c>
      <c r="F166" s="12">
        <v>2023</v>
      </c>
      <c r="G166" s="6">
        <f t="shared" si="3"/>
        <v>25.5</v>
      </c>
      <c r="H166" s="10"/>
      <c r="I166" s="10">
        <f>5.5+2+2</f>
        <v>9.5</v>
      </c>
      <c r="J166" s="10">
        <v>6</v>
      </c>
      <c r="K166" s="10">
        <v>2</v>
      </c>
      <c r="L166" s="10"/>
      <c r="M166" s="10"/>
      <c r="N166" s="10">
        <v>5.5</v>
      </c>
      <c r="O166" s="10"/>
      <c r="P166" s="10">
        <v>2.5</v>
      </c>
      <c r="Q166" s="10"/>
      <c r="R166" s="10"/>
      <c r="S166" s="10"/>
      <c r="T166" s="10"/>
      <c r="U166" s="10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4" t="s">
        <v>486</v>
      </c>
      <c r="B167" s="4" t="s">
        <v>487</v>
      </c>
      <c r="C167" s="12" t="s">
        <v>922</v>
      </c>
      <c r="D167" s="4" t="s">
        <v>488</v>
      </c>
      <c r="E167" s="4" t="s">
        <v>489</v>
      </c>
      <c r="F167" s="12" t="s">
        <v>919</v>
      </c>
      <c r="G167" s="6">
        <f t="shared" si="3"/>
        <v>35.5</v>
      </c>
      <c r="H167" s="10"/>
      <c r="I167" s="10">
        <v>7.5</v>
      </c>
      <c r="J167" s="10"/>
      <c r="K167" s="10">
        <v>2.5</v>
      </c>
      <c r="L167" s="10">
        <v>3</v>
      </c>
      <c r="M167" s="10"/>
      <c r="N167" s="10">
        <v>7.75</v>
      </c>
      <c r="O167" s="10">
        <v>6</v>
      </c>
      <c r="P167" s="10"/>
      <c r="Q167" s="10"/>
      <c r="R167" s="10">
        <v>1.25</v>
      </c>
      <c r="S167" s="10"/>
      <c r="T167" s="10">
        <v>7.5</v>
      </c>
      <c r="U167" s="10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4" t="s">
        <v>490</v>
      </c>
      <c r="B168" s="4" t="s">
        <v>487</v>
      </c>
      <c r="C168" s="12" t="s">
        <v>922</v>
      </c>
      <c r="D168" s="4" t="s">
        <v>491</v>
      </c>
      <c r="E168" s="4" t="s">
        <v>492</v>
      </c>
      <c r="F168" s="12">
        <v>2020</v>
      </c>
      <c r="G168" s="6">
        <f t="shared" si="3"/>
        <v>28.5</v>
      </c>
      <c r="H168" s="10"/>
      <c r="I168" s="10">
        <f>7.5+0.5</f>
        <v>8</v>
      </c>
      <c r="J168" s="10"/>
      <c r="K168" s="10">
        <v>2.5</v>
      </c>
      <c r="L168" s="10"/>
      <c r="M168" s="10"/>
      <c r="N168" s="10">
        <v>8.5</v>
      </c>
      <c r="O168" s="10"/>
      <c r="P168" s="10"/>
      <c r="Q168" s="10"/>
      <c r="R168" s="10"/>
      <c r="S168" s="10"/>
      <c r="T168" s="10">
        <f>7.5+1+1</f>
        <v>9.5</v>
      </c>
      <c r="U168" s="10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4" t="s">
        <v>493</v>
      </c>
      <c r="B169" s="4" t="s">
        <v>487</v>
      </c>
      <c r="C169" s="12" t="s">
        <v>921</v>
      </c>
      <c r="D169" s="4" t="s">
        <v>379</v>
      </c>
      <c r="E169" s="4" t="s">
        <v>131</v>
      </c>
      <c r="F169" s="12" t="s">
        <v>920</v>
      </c>
      <c r="G169" s="6">
        <f t="shared" si="3"/>
        <v>12.5</v>
      </c>
      <c r="H169" s="10"/>
      <c r="I169" s="10">
        <f>5.5+1</f>
        <v>6.5</v>
      </c>
      <c r="J169" s="10"/>
      <c r="K169" s="10"/>
      <c r="L169" s="10"/>
      <c r="M169" s="10"/>
      <c r="N169" s="10"/>
      <c r="O169" s="10">
        <v>6</v>
      </c>
      <c r="P169" s="10"/>
      <c r="Q169" s="10"/>
      <c r="R169" s="10"/>
      <c r="S169" s="10"/>
      <c r="T169" s="10"/>
      <c r="U169" s="10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4" t="s">
        <v>494</v>
      </c>
      <c r="B170" s="4" t="s">
        <v>495</v>
      </c>
      <c r="C170" s="12" t="s">
        <v>922</v>
      </c>
      <c r="D170" s="4" t="s">
        <v>496</v>
      </c>
      <c r="E170" s="4" t="s">
        <v>497</v>
      </c>
      <c r="F170" s="12">
        <v>2021</v>
      </c>
      <c r="G170" s="6">
        <f t="shared" si="3"/>
        <v>16.25</v>
      </c>
      <c r="H170" s="10"/>
      <c r="I170" s="10">
        <v>7.5</v>
      </c>
      <c r="J170" s="10"/>
      <c r="K170" s="10"/>
      <c r="L170" s="10"/>
      <c r="M170" s="10"/>
      <c r="N170" s="10"/>
      <c r="O170" s="10"/>
      <c r="P170" s="10"/>
      <c r="Q170" s="10"/>
      <c r="R170" s="10">
        <v>1.25</v>
      </c>
      <c r="S170" s="10"/>
      <c r="T170" s="10">
        <v>7.5</v>
      </c>
      <c r="U170" s="10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4" t="s">
        <v>498</v>
      </c>
      <c r="B171" s="4" t="s">
        <v>495</v>
      </c>
      <c r="C171" s="12" t="s">
        <v>921</v>
      </c>
      <c r="D171" s="4" t="s">
        <v>297</v>
      </c>
      <c r="E171" s="4" t="s">
        <v>304</v>
      </c>
      <c r="F171" s="12" t="s">
        <v>910</v>
      </c>
      <c r="G171" s="6">
        <f t="shared" si="3"/>
        <v>0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4" t="s">
        <v>499</v>
      </c>
      <c r="B172" s="4" t="s">
        <v>495</v>
      </c>
      <c r="C172" s="12" t="s">
        <v>922</v>
      </c>
      <c r="D172" s="4" t="s">
        <v>141</v>
      </c>
      <c r="E172" s="4" t="s">
        <v>500</v>
      </c>
      <c r="F172" s="12">
        <v>2023</v>
      </c>
      <c r="G172" s="6">
        <f t="shared" si="3"/>
        <v>39.75</v>
      </c>
      <c r="H172" s="10"/>
      <c r="I172" s="10">
        <f>7.5+1+2+2</f>
        <v>12.5</v>
      </c>
      <c r="J172" s="10">
        <v>6</v>
      </c>
      <c r="K172" s="10">
        <v>2.5</v>
      </c>
      <c r="L172" s="10"/>
      <c r="M172" s="10"/>
      <c r="N172" s="10">
        <v>9.5</v>
      </c>
      <c r="O172" s="10"/>
      <c r="P172" s="10"/>
      <c r="Q172" s="10"/>
      <c r="R172" s="10"/>
      <c r="S172" s="10"/>
      <c r="T172" s="10">
        <f>7.5+0.75+1</f>
        <v>9.25</v>
      </c>
      <c r="U172" s="10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4" t="s">
        <v>501</v>
      </c>
      <c r="B173" s="4" t="s">
        <v>502</v>
      </c>
      <c r="C173" s="12" t="s">
        <v>922</v>
      </c>
      <c r="D173" s="4" t="s">
        <v>503</v>
      </c>
      <c r="E173" s="4" t="s">
        <v>504</v>
      </c>
      <c r="F173" s="12">
        <v>2023</v>
      </c>
      <c r="G173" s="6">
        <f t="shared" si="3"/>
        <v>27.25</v>
      </c>
      <c r="H173" s="10"/>
      <c r="I173" s="10"/>
      <c r="J173" s="10">
        <v>6</v>
      </c>
      <c r="K173" s="10">
        <v>2.5</v>
      </c>
      <c r="L173" s="10">
        <v>2.5</v>
      </c>
      <c r="M173" s="10"/>
      <c r="N173" s="10"/>
      <c r="O173" s="10"/>
      <c r="P173" s="10">
        <v>4</v>
      </c>
      <c r="Q173" s="10"/>
      <c r="R173" s="10">
        <v>2.75</v>
      </c>
      <c r="S173" s="10"/>
      <c r="T173" s="10">
        <f>7.5+2</f>
        <v>9.5</v>
      </c>
      <c r="U173" s="10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4" t="s">
        <v>505</v>
      </c>
      <c r="B174" s="4" t="s">
        <v>502</v>
      </c>
      <c r="C174" s="12" t="s">
        <v>922</v>
      </c>
      <c r="D174" s="4" t="s">
        <v>506</v>
      </c>
      <c r="E174" s="4" t="s">
        <v>507</v>
      </c>
      <c r="F174" s="12">
        <v>2021</v>
      </c>
      <c r="G174" s="6">
        <f t="shared" si="3"/>
        <v>4.5</v>
      </c>
      <c r="H174" s="10"/>
      <c r="I174" s="10"/>
      <c r="J174" s="10"/>
      <c r="K174" s="10">
        <v>2.5</v>
      </c>
      <c r="L174" s="10"/>
      <c r="M174" s="10"/>
      <c r="N174" s="10"/>
      <c r="O174" s="10"/>
      <c r="P174" s="10">
        <v>2</v>
      </c>
      <c r="Q174" s="10"/>
      <c r="R174" s="10"/>
      <c r="S174" s="10"/>
      <c r="T174" s="10"/>
      <c r="U174" s="10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4" t="s">
        <v>508</v>
      </c>
      <c r="B175" s="4" t="s">
        <v>502</v>
      </c>
      <c r="C175" s="12" t="s">
        <v>921</v>
      </c>
      <c r="D175" s="4" t="s">
        <v>509</v>
      </c>
      <c r="E175" s="4" t="s">
        <v>510</v>
      </c>
      <c r="F175" s="12">
        <v>2017</v>
      </c>
      <c r="G175" s="6">
        <f t="shared" si="3"/>
        <v>0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4" t="s">
        <v>511</v>
      </c>
      <c r="B176" s="4" t="s">
        <v>512</v>
      </c>
      <c r="C176" s="12" t="s">
        <v>922</v>
      </c>
      <c r="D176" s="4" t="s">
        <v>513</v>
      </c>
      <c r="E176" s="4" t="s">
        <v>514</v>
      </c>
      <c r="F176" s="12">
        <v>2023</v>
      </c>
      <c r="G176" s="6">
        <f t="shared" si="3"/>
        <v>6</v>
      </c>
      <c r="H176" s="10"/>
      <c r="I176" s="10"/>
      <c r="J176" s="10">
        <v>6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4" t="s">
        <v>515</v>
      </c>
      <c r="B177" s="4" t="s">
        <v>512</v>
      </c>
      <c r="C177" s="12" t="s">
        <v>921</v>
      </c>
      <c r="D177" s="4" t="s">
        <v>516</v>
      </c>
      <c r="E177" s="4" t="s">
        <v>517</v>
      </c>
      <c r="F177" s="12">
        <v>1998</v>
      </c>
      <c r="G177" s="6">
        <f t="shared" si="3"/>
        <v>15</v>
      </c>
      <c r="H177" s="10"/>
      <c r="I177" s="10">
        <v>5.5</v>
      </c>
      <c r="J177" s="10"/>
      <c r="K177" s="10"/>
      <c r="L177" s="10"/>
      <c r="M177" s="10"/>
      <c r="N177" s="10">
        <v>5.5</v>
      </c>
      <c r="O177" s="10"/>
      <c r="P177" s="10">
        <v>4</v>
      </c>
      <c r="Q177" s="10"/>
      <c r="R177" s="10"/>
      <c r="S177" s="10"/>
      <c r="T177" s="10"/>
      <c r="U177" s="10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4" t="s">
        <v>518</v>
      </c>
      <c r="B178" s="4" t="s">
        <v>512</v>
      </c>
      <c r="C178" s="12" t="s">
        <v>922</v>
      </c>
      <c r="D178" s="4" t="s">
        <v>519</v>
      </c>
      <c r="E178" s="4" t="s">
        <v>520</v>
      </c>
      <c r="F178" s="12">
        <v>2023</v>
      </c>
      <c r="G178" s="6">
        <f t="shared" si="3"/>
        <v>6</v>
      </c>
      <c r="H178" s="10"/>
      <c r="I178" s="10"/>
      <c r="J178" s="10">
        <v>6</v>
      </c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4" t="s">
        <v>521</v>
      </c>
      <c r="B179" s="4" t="s">
        <v>522</v>
      </c>
      <c r="C179" s="12" t="s">
        <v>921</v>
      </c>
      <c r="D179" s="4" t="s">
        <v>875</v>
      </c>
      <c r="E179" s="4" t="s">
        <v>876</v>
      </c>
      <c r="F179" s="12">
        <v>2024</v>
      </c>
      <c r="G179" s="6">
        <f t="shared" si="3"/>
        <v>39</v>
      </c>
      <c r="H179" s="15"/>
      <c r="I179" s="15"/>
      <c r="J179" s="15"/>
      <c r="K179" s="15"/>
      <c r="L179" s="10">
        <v>3</v>
      </c>
      <c r="M179" s="10"/>
      <c r="N179" s="10">
        <v>9.5</v>
      </c>
      <c r="O179" s="10">
        <v>6</v>
      </c>
      <c r="P179" s="10">
        <v>2.5</v>
      </c>
      <c r="Q179" s="10"/>
      <c r="R179" s="10">
        <v>3.5</v>
      </c>
      <c r="S179" s="10">
        <f>4.5+2.5</f>
        <v>7</v>
      </c>
      <c r="T179" s="10">
        <v>7.5</v>
      </c>
      <c r="U179" s="10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4" t="s">
        <v>523</v>
      </c>
      <c r="B180" s="4" t="s">
        <v>522</v>
      </c>
      <c r="C180" s="12" t="s">
        <v>922</v>
      </c>
      <c r="D180" s="4" t="s">
        <v>524</v>
      </c>
      <c r="E180" s="4" t="s">
        <v>525</v>
      </c>
      <c r="F180" s="12">
        <v>2018</v>
      </c>
      <c r="G180" s="6">
        <f t="shared" si="3"/>
        <v>45.75</v>
      </c>
      <c r="H180" s="10"/>
      <c r="I180" s="10">
        <f>7.5+1.5+1</f>
        <v>10</v>
      </c>
      <c r="J180" s="10"/>
      <c r="K180" s="10">
        <v>2</v>
      </c>
      <c r="L180" s="10">
        <v>3</v>
      </c>
      <c r="M180" s="10"/>
      <c r="N180" s="10">
        <v>10</v>
      </c>
      <c r="O180" s="10"/>
      <c r="P180" s="10">
        <v>2.5</v>
      </c>
      <c r="Q180" s="10"/>
      <c r="R180" s="10">
        <v>2.5</v>
      </c>
      <c r="S180" s="10">
        <f>2.5+2</f>
        <v>4.5</v>
      </c>
      <c r="T180" s="10">
        <f>7.5+1+1+0.75+1</f>
        <v>11.25</v>
      </c>
      <c r="U180" s="10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4" t="s">
        <v>526</v>
      </c>
      <c r="B181" s="4" t="s">
        <v>522</v>
      </c>
      <c r="C181" s="12" t="s">
        <v>922</v>
      </c>
      <c r="D181" s="4" t="s">
        <v>527</v>
      </c>
      <c r="E181" s="4" t="s">
        <v>528</v>
      </c>
      <c r="F181" s="12" t="s">
        <v>911</v>
      </c>
      <c r="G181" s="6">
        <f t="shared" si="3"/>
        <v>43.75</v>
      </c>
      <c r="H181" s="10"/>
      <c r="I181" s="10">
        <v>7.5</v>
      </c>
      <c r="J181" s="10"/>
      <c r="K181" s="10">
        <v>2</v>
      </c>
      <c r="L181" s="10">
        <v>3</v>
      </c>
      <c r="M181" s="10"/>
      <c r="N181" s="10">
        <v>7.75</v>
      </c>
      <c r="O181" s="10"/>
      <c r="P181" s="10">
        <v>2.5</v>
      </c>
      <c r="Q181" s="10"/>
      <c r="R181" s="10">
        <v>3.5</v>
      </c>
      <c r="S181" s="10">
        <f>4.5+2.5</f>
        <v>7</v>
      </c>
      <c r="T181" s="10">
        <f>7.5+1+1+1</f>
        <v>10.5</v>
      </c>
      <c r="U181" s="10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4" t="s">
        <v>529</v>
      </c>
      <c r="B182" s="4" t="s">
        <v>530</v>
      </c>
      <c r="C182" s="12" t="s">
        <v>921</v>
      </c>
      <c r="D182" s="4" t="s">
        <v>531</v>
      </c>
      <c r="E182" s="4" t="s">
        <v>532</v>
      </c>
      <c r="F182" s="12">
        <v>2007</v>
      </c>
      <c r="G182" s="6">
        <f t="shared" si="3"/>
        <v>10.75</v>
      </c>
      <c r="H182" s="10"/>
      <c r="I182" s="10"/>
      <c r="J182" s="10"/>
      <c r="K182" s="10">
        <v>2.5</v>
      </c>
      <c r="L182" s="10">
        <v>3</v>
      </c>
      <c r="M182" s="10"/>
      <c r="N182" s="10"/>
      <c r="O182" s="10"/>
      <c r="P182" s="10">
        <v>4</v>
      </c>
      <c r="Q182" s="10"/>
      <c r="R182" s="10">
        <v>1.25</v>
      </c>
      <c r="S182" s="10"/>
      <c r="T182" s="10"/>
      <c r="U182" s="10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4" t="s">
        <v>860</v>
      </c>
      <c r="B183" s="4" t="s">
        <v>530</v>
      </c>
      <c r="C183" s="12" t="s">
        <v>922</v>
      </c>
      <c r="D183" s="4" t="s">
        <v>861</v>
      </c>
      <c r="E183" s="4" t="s">
        <v>862</v>
      </c>
      <c r="F183" s="12">
        <v>2023</v>
      </c>
      <c r="G183" s="6">
        <f t="shared" si="3"/>
        <v>11.25</v>
      </c>
      <c r="H183" s="15"/>
      <c r="I183" s="10"/>
      <c r="J183" s="10">
        <v>6</v>
      </c>
      <c r="K183" s="10"/>
      <c r="L183" s="10"/>
      <c r="M183" s="10"/>
      <c r="N183" s="10"/>
      <c r="O183" s="10"/>
      <c r="P183" s="10">
        <v>4</v>
      </c>
      <c r="Q183" s="10"/>
      <c r="R183" s="10">
        <v>1.25</v>
      </c>
      <c r="S183" s="10"/>
      <c r="T183" s="10"/>
      <c r="U183" s="10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4" t="s">
        <v>533</v>
      </c>
      <c r="B184" s="4" t="s">
        <v>530</v>
      </c>
      <c r="C184" s="12" t="s">
        <v>922</v>
      </c>
      <c r="D184" s="4" t="s">
        <v>534</v>
      </c>
      <c r="E184" s="4" t="s">
        <v>535</v>
      </c>
      <c r="F184" s="12" t="s">
        <v>912</v>
      </c>
      <c r="G184" s="6">
        <f t="shared" si="3"/>
        <v>7.25</v>
      </c>
      <c r="H184" s="10"/>
      <c r="I184" s="10"/>
      <c r="J184" s="10">
        <v>6</v>
      </c>
      <c r="K184" s="10"/>
      <c r="L184" s="10"/>
      <c r="M184" s="10"/>
      <c r="N184" s="10"/>
      <c r="O184" s="10"/>
      <c r="P184" s="10"/>
      <c r="Q184" s="10"/>
      <c r="R184" s="10">
        <v>1.25</v>
      </c>
      <c r="S184" s="10"/>
      <c r="T184" s="10"/>
      <c r="U184" s="10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4" t="s">
        <v>536</v>
      </c>
      <c r="B185" s="4" t="s">
        <v>537</v>
      </c>
      <c r="C185" s="12" t="s">
        <v>921</v>
      </c>
      <c r="D185" s="4" t="s">
        <v>538</v>
      </c>
      <c r="E185" s="4" t="s">
        <v>539</v>
      </c>
      <c r="F185" s="12">
        <v>2020</v>
      </c>
      <c r="G185" s="6">
        <f t="shared" si="3"/>
        <v>0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4" t="s">
        <v>540</v>
      </c>
      <c r="B186" s="4" t="s">
        <v>537</v>
      </c>
      <c r="C186" s="12" t="s">
        <v>922</v>
      </c>
      <c r="D186" s="4" t="s">
        <v>541</v>
      </c>
      <c r="E186" s="4" t="s">
        <v>542</v>
      </c>
      <c r="F186" s="12">
        <v>2023</v>
      </c>
      <c r="G186" s="6">
        <f t="shared" si="3"/>
        <v>8</v>
      </c>
      <c r="H186" s="10"/>
      <c r="I186" s="10"/>
      <c r="J186" s="10">
        <v>6</v>
      </c>
      <c r="K186" s="10"/>
      <c r="L186" s="10"/>
      <c r="M186" s="10"/>
      <c r="N186" s="10"/>
      <c r="O186" s="10"/>
      <c r="P186" s="10"/>
      <c r="Q186" s="10"/>
      <c r="R186" s="10"/>
      <c r="S186" s="10">
        <v>2</v>
      </c>
      <c r="T186" s="10"/>
      <c r="U186" s="10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4" t="s">
        <v>543</v>
      </c>
      <c r="B187" s="4" t="s">
        <v>537</v>
      </c>
      <c r="C187" s="12" t="s">
        <v>922</v>
      </c>
      <c r="D187" s="4" t="s">
        <v>544</v>
      </c>
      <c r="E187" s="4" t="s">
        <v>545</v>
      </c>
      <c r="F187" s="12">
        <v>2019</v>
      </c>
      <c r="G187" s="6">
        <f t="shared" si="3"/>
        <v>2</v>
      </c>
      <c r="H187" s="10"/>
      <c r="I187" s="10"/>
      <c r="J187" s="10"/>
      <c r="K187" s="10">
        <v>2</v>
      </c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4" t="s">
        <v>546</v>
      </c>
      <c r="B188" s="4" t="s">
        <v>547</v>
      </c>
      <c r="C188" s="12" t="s">
        <v>922</v>
      </c>
      <c r="D188" s="4" t="s">
        <v>548</v>
      </c>
      <c r="E188" s="4" t="s">
        <v>549</v>
      </c>
      <c r="F188" s="12">
        <v>2015</v>
      </c>
      <c r="G188" s="6">
        <f t="shared" si="3"/>
        <v>0.75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>
        <v>0.75</v>
      </c>
      <c r="T188" s="10"/>
      <c r="U188" s="10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4" t="s">
        <v>550</v>
      </c>
      <c r="B189" s="4" t="s">
        <v>547</v>
      </c>
      <c r="C189" s="12" t="s">
        <v>921</v>
      </c>
      <c r="D189" s="4" t="s">
        <v>551</v>
      </c>
      <c r="E189" s="4" t="s">
        <v>552</v>
      </c>
      <c r="F189" s="12">
        <v>2015</v>
      </c>
      <c r="G189" s="6">
        <f t="shared" si="3"/>
        <v>0.75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>
        <v>0.75</v>
      </c>
      <c r="T189" s="10"/>
      <c r="U189" s="10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4" t="s">
        <v>553</v>
      </c>
      <c r="B190" s="4" t="s">
        <v>547</v>
      </c>
      <c r="C190" s="12" t="s">
        <v>922</v>
      </c>
      <c r="D190" s="4" t="s">
        <v>544</v>
      </c>
      <c r="E190" s="4" t="s">
        <v>554</v>
      </c>
      <c r="F190" s="12">
        <v>2011</v>
      </c>
      <c r="G190" s="6">
        <f t="shared" si="3"/>
        <v>36.25</v>
      </c>
      <c r="H190" s="10"/>
      <c r="I190" s="10">
        <f>7.5+1.5</f>
        <v>9</v>
      </c>
      <c r="J190" s="10"/>
      <c r="K190" s="10">
        <v>2</v>
      </c>
      <c r="L190" s="10">
        <v>3</v>
      </c>
      <c r="M190" s="10"/>
      <c r="N190" s="10">
        <v>8</v>
      </c>
      <c r="O190" s="10"/>
      <c r="P190" s="10">
        <v>3</v>
      </c>
      <c r="Q190" s="10"/>
      <c r="R190" s="10">
        <v>2.5</v>
      </c>
      <c r="S190" s="10">
        <f>0.5+0.75</f>
        <v>1.25</v>
      </c>
      <c r="T190" s="10">
        <v>7.5</v>
      </c>
      <c r="U190" s="10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4" t="s">
        <v>555</v>
      </c>
      <c r="B191" s="4" t="s">
        <v>556</v>
      </c>
      <c r="C191" s="12" t="s">
        <v>922</v>
      </c>
      <c r="D191" s="4" t="s">
        <v>557</v>
      </c>
      <c r="E191" s="4" t="s">
        <v>558</v>
      </c>
      <c r="F191" s="12">
        <v>1991</v>
      </c>
      <c r="G191" s="6">
        <f t="shared" si="3"/>
        <v>5.75</v>
      </c>
      <c r="H191" s="10"/>
      <c r="I191" s="10"/>
      <c r="J191" s="10"/>
      <c r="K191" s="10">
        <v>2.75</v>
      </c>
      <c r="L191" s="10">
        <v>3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4" t="s">
        <v>559</v>
      </c>
      <c r="B192" s="4" t="s">
        <v>556</v>
      </c>
      <c r="C192" s="12" t="s">
        <v>922</v>
      </c>
      <c r="D192" s="4" t="s">
        <v>560</v>
      </c>
      <c r="E192" s="4" t="s">
        <v>561</v>
      </c>
      <c r="F192" s="12">
        <v>2015</v>
      </c>
      <c r="G192" s="6">
        <f t="shared" si="3"/>
        <v>0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4" t="s">
        <v>562</v>
      </c>
      <c r="B193" s="4" t="s">
        <v>556</v>
      </c>
      <c r="C193" s="12" t="s">
        <v>921</v>
      </c>
      <c r="D193" s="4" t="s">
        <v>563</v>
      </c>
      <c r="E193" s="4" t="s">
        <v>564</v>
      </c>
      <c r="F193" s="12">
        <v>2015</v>
      </c>
      <c r="G193" s="6">
        <f t="shared" si="3"/>
        <v>9</v>
      </c>
      <c r="H193" s="10"/>
      <c r="I193" s="10"/>
      <c r="J193" s="10"/>
      <c r="K193" s="10">
        <v>2.75</v>
      </c>
      <c r="L193" s="10">
        <v>3</v>
      </c>
      <c r="M193" s="10"/>
      <c r="N193" s="10"/>
      <c r="O193" s="10"/>
      <c r="P193" s="10"/>
      <c r="Q193" s="10"/>
      <c r="R193" s="10">
        <v>3.25</v>
      </c>
      <c r="S193" s="10"/>
      <c r="T193" s="10"/>
      <c r="U193" s="10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4" t="s">
        <v>565</v>
      </c>
      <c r="B194" s="4" t="s">
        <v>566</v>
      </c>
      <c r="C194" s="12" t="s">
        <v>921</v>
      </c>
      <c r="D194" s="4" t="s">
        <v>331</v>
      </c>
      <c r="E194" s="4" t="s">
        <v>567</v>
      </c>
      <c r="F194" s="12">
        <v>2023</v>
      </c>
      <c r="G194" s="6">
        <f t="shared" si="3"/>
        <v>25.75</v>
      </c>
      <c r="H194" s="10"/>
      <c r="I194" s="10"/>
      <c r="J194" s="10">
        <v>6</v>
      </c>
      <c r="K194" s="10">
        <v>2</v>
      </c>
      <c r="L194" s="10">
        <v>2.25</v>
      </c>
      <c r="M194" s="10">
        <f>2+0.75</f>
        <v>2.75</v>
      </c>
      <c r="N194" s="10">
        <v>7.75</v>
      </c>
      <c r="O194" s="10"/>
      <c r="P194" s="10">
        <v>2.5</v>
      </c>
      <c r="Q194" s="10"/>
      <c r="R194" s="10">
        <v>2.5</v>
      </c>
      <c r="S194" s="10"/>
      <c r="T194" s="10"/>
      <c r="U194" s="10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4" t="s">
        <v>568</v>
      </c>
      <c r="B195" s="4" t="s">
        <v>566</v>
      </c>
      <c r="C195" s="12" t="s">
        <v>922</v>
      </c>
      <c r="D195" s="4" t="s">
        <v>569</v>
      </c>
      <c r="E195" s="4" t="s">
        <v>570</v>
      </c>
      <c r="F195" s="12">
        <v>2019</v>
      </c>
      <c r="G195" s="6">
        <f t="shared" si="3"/>
        <v>2</v>
      </c>
      <c r="H195" s="10"/>
      <c r="I195" s="10"/>
      <c r="J195" s="10"/>
      <c r="K195" s="10"/>
      <c r="L195" s="10"/>
      <c r="M195" s="10">
        <v>2</v>
      </c>
      <c r="N195" s="10"/>
      <c r="O195" s="10"/>
      <c r="P195" s="10"/>
      <c r="Q195" s="10"/>
      <c r="R195" s="10"/>
      <c r="S195" s="10"/>
      <c r="T195" s="10"/>
      <c r="U195" s="10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4" t="s">
        <v>571</v>
      </c>
      <c r="B196" s="4" t="s">
        <v>566</v>
      </c>
      <c r="C196" s="12" t="s">
        <v>922</v>
      </c>
      <c r="D196" s="4" t="s">
        <v>232</v>
      </c>
      <c r="E196" s="4" t="s">
        <v>572</v>
      </c>
      <c r="F196" s="12">
        <v>2015</v>
      </c>
      <c r="G196" s="6">
        <f t="shared" ref="G196:G259" si="4">SUM(H196:AC196)</f>
        <v>36</v>
      </c>
      <c r="H196" s="10"/>
      <c r="I196" s="10">
        <f>7.5+0.5</f>
        <v>8</v>
      </c>
      <c r="J196" s="10"/>
      <c r="K196" s="10"/>
      <c r="L196" s="10">
        <v>2.25</v>
      </c>
      <c r="M196" s="10">
        <f>2+0.75</f>
        <v>2.75</v>
      </c>
      <c r="N196" s="10">
        <v>8.5</v>
      </c>
      <c r="O196" s="10"/>
      <c r="P196" s="10">
        <v>2.5</v>
      </c>
      <c r="Q196" s="10"/>
      <c r="R196" s="10">
        <v>2.5</v>
      </c>
      <c r="S196" s="10"/>
      <c r="T196" s="10">
        <f>7.5+2</f>
        <v>9.5</v>
      </c>
      <c r="U196" s="10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4" t="s">
        <v>573</v>
      </c>
      <c r="B197" s="4" t="s">
        <v>574</v>
      </c>
      <c r="C197" s="12" t="s">
        <v>922</v>
      </c>
      <c r="D197" s="4" t="s">
        <v>575</v>
      </c>
      <c r="E197" s="4" t="s">
        <v>576</v>
      </c>
      <c r="F197" s="12">
        <v>2019</v>
      </c>
      <c r="G197" s="6">
        <f t="shared" si="4"/>
        <v>7.5</v>
      </c>
      <c r="H197" s="10"/>
      <c r="I197" s="10">
        <v>7.5</v>
      </c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4" t="s">
        <v>577</v>
      </c>
      <c r="B198" s="4" t="s">
        <v>574</v>
      </c>
      <c r="C198" s="12" t="s">
        <v>922</v>
      </c>
      <c r="D198" s="4" t="s">
        <v>578</v>
      </c>
      <c r="E198" s="4" t="s">
        <v>579</v>
      </c>
      <c r="F198" s="12">
        <v>2019</v>
      </c>
      <c r="G198" s="6">
        <f t="shared" si="4"/>
        <v>17</v>
      </c>
      <c r="H198" s="10">
        <v>2</v>
      </c>
      <c r="I198" s="10">
        <f>7.5+1+2</f>
        <v>10.5</v>
      </c>
      <c r="J198" s="10"/>
      <c r="K198" s="10">
        <v>2</v>
      </c>
      <c r="L198" s="10"/>
      <c r="M198" s="10"/>
      <c r="N198" s="10"/>
      <c r="O198" s="10"/>
      <c r="P198" s="10">
        <v>2.5</v>
      </c>
      <c r="Q198" s="10"/>
      <c r="R198" s="10"/>
      <c r="S198" s="10"/>
      <c r="T198" s="10"/>
      <c r="U198" s="10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4" t="s">
        <v>580</v>
      </c>
      <c r="B199" s="4" t="s">
        <v>574</v>
      </c>
      <c r="C199" s="12" t="s">
        <v>921</v>
      </c>
      <c r="D199" s="4" t="s">
        <v>581</v>
      </c>
      <c r="E199" s="4" t="s">
        <v>582</v>
      </c>
      <c r="F199" s="12">
        <v>2015</v>
      </c>
      <c r="G199" s="6">
        <f t="shared" si="4"/>
        <v>12.25</v>
      </c>
      <c r="H199" s="10"/>
      <c r="I199" s="10">
        <v>7.5</v>
      </c>
      <c r="J199" s="10"/>
      <c r="K199" s="10"/>
      <c r="L199" s="10">
        <v>2.5</v>
      </c>
      <c r="M199" s="10"/>
      <c r="N199" s="10"/>
      <c r="O199" s="10"/>
      <c r="P199" s="10"/>
      <c r="Q199" s="10"/>
      <c r="R199" s="10">
        <v>2.25</v>
      </c>
      <c r="S199" s="10"/>
      <c r="T199" s="10"/>
      <c r="U199" s="10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4" t="s">
        <v>583</v>
      </c>
      <c r="B200" s="4" t="s">
        <v>584</v>
      </c>
      <c r="C200" s="12" t="s">
        <v>921</v>
      </c>
      <c r="D200" s="4" t="s">
        <v>863</v>
      </c>
      <c r="E200" s="4" t="s">
        <v>180</v>
      </c>
      <c r="F200" s="12">
        <v>2023</v>
      </c>
      <c r="G200" s="6">
        <f t="shared" si="4"/>
        <v>17.5</v>
      </c>
      <c r="H200" s="15"/>
      <c r="I200" s="15"/>
      <c r="J200" s="10">
        <v>6</v>
      </c>
      <c r="K200" s="15"/>
      <c r="L200" s="10"/>
      <c r="M200" s="10"/>
      <c r="N200" s="10">
        <v>9.5</v>
      </c>
      <c r="O200" s="10"/>
      <c r="P200" s="10">
        <v>2</v>
      </c>
      <c r="Q200" s="10"/>
      <c r="R200" s="10"/>
      <c r="S200" s="10"/>
      <c r="T200" s="10"/>
      <c r="U200" s="10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4" t="s">
        <v>585</v>
      </c>
      <c r="B201" s="4" t="s">
        <v>584</v>
      </c>
      <c r="C201" s="12" t="s">
        <v>922</v>
      </c>
      <c r="D201" s="4" t="s">
        <v>586</v>
      </c>
      <c r="E201" s="4" t="s">
        <v>587</v>
      </c>
      <c r="F201" s="12">
        <v>2011</v>
      </c>
      <c r="G201" s="6">
        <f t="shared" si="4"/>
        <v>13</v>
      </c>
      <c r="H201" s="10"/>
      <c r="I201" s="10">
        <v>5.5</v>
      </c>
      <c r="J201" s="10"/>
      <c r="K201" s="10"/>
      <c r="L201" s="10"/>
      <c r="M201" s="10"/>
      <c r="N201" s="10">
        <v>5.5</v>
      </c>
      <c r="O201" s="10"/>
      <c r="P201" s="10">
        <v>2</v>
      </c>
      <c r="Q201" s="10"/>
      <c r="R201" s="10"/>
      <c r="S201" s="10"/>
      <c r="T201" s="10"/>
      <c r="U201" s="10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4" t="s">
        <v>588</v>
      </c>
      <c r="B202" s="4" t="s">
        <v>584</v>
      </c>
      <c r="C202" s="12" t="s">
        <v>922</v>
      </c>
      <c r="D202" s="4" t="s">
        <v>297</v>
      </c>
      <c r="E202" s="4" t="s">
        <v>589</v>
      </c>
      <c r="F202" s="12">
        <v>2021</v>
      </c>
      <c r="G202" s="6">
        <f t="shared" si="4"/>
        <v>4.5</v>
      </c>
      <c r="H202" s="10"/>
      <c r="I202" s="10"/>
      <c r="J202" s="10"/>
      <c r="K202" s="10">
        <v>2.5</v>
      </c>
      <c r="L202" s="10"/>
      <c r="M202" s="10"/>
      <c r="N202" s="10"/>
      <c r="O202" s="10"/>
      <c r="P202" s="10">
        <v>2</v>
      </c>
      <c r="Q202" s="10"/>
      <c r="R202" s="10"/>
      <c r="S202" s="10"/>
      <c r="T202" s="10"/>
      <c r="U202" s="10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4" t="s">
        <v>590</v>
      </c>
      <c r="B203" s="4" t="s">
        <v>591</v>
      </c>
      <c r="C203" s="12" t="s">
        <v>922</v>
      </c>
      <c r="D203" s="4" t="s">
        <v>592</v>
      </c>
      <c r="E203" s="4" t="s">
        <v>593</v>
      </c>
      <c r="F203" s="12">
        <v>2023</v>
      </c>
      <c r="G203" s="6">
        <f t="shared" si="4"/>
        <v>37.5</v>
      </c>
      <c r="H203" s="10"/>
      <c r="I203" s="10">
        <f>7.5+1+2+1</f>
        <v>11.5</v>
      </c>
      <c r="J203" s="10">
        <v>6</v>
      </c>
      <c r="K203" s="10">
        <v>2</v>
      </c>
      <c r="L203" s="10">
        <v>2.25</v>
      </c>
      <c r="M203" s="10"/>
      <c r="N203" s="10">
        <v>7.5</v>
      </c>
      <c r="O203" s="10"/>
      <c r="P203" s="10"/>
      <c r="Q203" s="10"/>
      <c r="R203" s="10"/>
      <c r="S203" s="10"/>
      <c r="T203" s="10">
        <f>7.5+0.75</f>
        <v>8.25</v>
      </c>
      <c r="U203" s="10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4" t="s">
        <v>594</v>
      </c>
      <c r="B204" s="4" t="s">
        <v>591</v>
      </c>
      <c r="C204" s="12" t="s">
        <v>921</v>
      </c>
      <c r="D204" s="4" t="s">
        <v>595</v>
      </c>
      <c r="E204" s="4" t="s">
        <v>596</v>
      </c>
      <c r="F204" s="12">
        <v>2016</v>
      </c>
      <c r="G204" s="6">
        <f t="shared" si="4"/>
        <v>9.25</v>
      </c>
      <c r="H204" s="10"/>
      <c r="I204" s="10"/>
      <c r="J204" s="10"/>
      <c r="K204" s="10">
        <v>2</v>
      </c>
      <c r="L204" s="10">
        <v>2.25</v>
      </c>
      <c r="M204" s="10"/>
      <c r="N204" s="10"/>
      <c r="O204" s="10"/>
      <c r="P204" s="10">
        <v>2.5</v>
      </c>
      <c r="Q204" s="10"/>
      <c r="R204" s="10">
        <v>2.5</v>
      </c>
      <c r="S204" s="10"/>
      <c r="T204" s="10"/>
      <c r="U204" s="10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4" t="s">
        <v>597</v>
      </c>
      <c r="B205" s="4" t="s">
        <v>591</v>
      </c>
      <c r="C205" s="12" t="s">
        <v>922</v>
      </c>
      <c r="D205" s="4" t="s">
        <v>598</v>
      </c>
      <c r="E205" s="4" t="s">
        <v>599</v>
      </c>
      <c r="F205" s="12">
        <v>2019</v>
      </c>
      <c r="G205" s="6">
        <f t="shared" si="4"/>
        <v>9.25</v>
      </c>
      <c r="H205" s="10"/>
      <c r="I205" s="10"/>
      <c r="J205" s="10"/>
      <c r="K205" s="10">
        <v>2</v>
      </c>
      <c r="L205" s="10">
        <v>2.25</v>
      </c>
      <c r="M205" s="10"/>
      <c r="N205" s="10"/>
      <c r="O205" s="10"/>
      <c r="P205" s="10">
        <v>2.5</v>
      </c>
      <c r="Q205" s="10"/>
      <c r="R205" s="10">
        <v>2.5</v>
      </c>
      <c r="S205" s="10"/>
      <c r="T205" s="10"/>
      <c r="U205" s="10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4" t="s">
        <v>600</v>
      </c>
      <c r="B206" s="4" t="s">
        <v>601</v>
      </c>
      <c r="C206" s="12" t="s">
        <v>922</v>
      </c>
      <c r="D206" s="4" t="s">
        <v>602</v>
      </c>
      <c r="E206" s="4" t="s">
        <v>603</v>
      </c>
      <c r="F206" s="12">
        <v>2017</v>
      </c>
      <c r="G206" s="6">
        <f t="shared" si="4"/>
        <v>24</v>
      </c>
      <c r="H206" s="10"/>
      <c r="I206" s="10">
        <f>5.5+1+1</f>
        <v>7.5</v>
      </c>
      <c r="J206" s="10"/>
      <c r="K206" s="10">
        <v>2</v>
      </c>
      <c r="L206" s="10"/>
      <c r="M206" s="10"/>
      <c r="N206" s="10">
        <v>6</v>
      </c>
      <c r="O206" s="10"/>
      <c r="P206" s="10">
        <v>3</v>
      </c>
      <c r="Q206" s="10"/>
      <c r="R206" s="10"/>
      <c r="S206" s="10"/>
      <c r="T206" s="10">
        <v>5.5</v>
      </c>
      <c r="U206" s="10"/>
      <c r="V206" s="5"/>
      <c r="W206" s="5"/>
      <c r="X206" s="5"/>
      <c r="Y206" s="5"/>
      <c r="Z206" s="5"/>
      <c r="AA206" s="5"/>
      <c r="AB206" s="5"/>
      <c r="AC206" s="5"/>
    </row>
    <row r="207" spans="1:29" x14ac:dyDescent="0.25">
      <c r="A207" s="4" t="s">
        <v>604</v>
      </c>
      <c r="B207" s="4" t="s">
        <v>601</v>
      </c>
      <c r="C207" s="12" t="s">
        <v>921</v>
      </c>
      <c r="D207" s="4" t="s">
        <v>214</v>
      </c>
      <c r="E207" s="4" t="s">
        <v>441</v>
      </c>
      <c r="F207" s="12">
        <v>2015</v>
      </c>
      <c r="G207" s="6">
        <f t="shared" si="4"/>
        <v>0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4" t="s">
        <v>605</v>
      </c>
      <c r="B208" s="4" t="s">
        <v>601</v>
      </c>
      <c r="C208" s="12" t="s">
        <v>922</v>
      </c>
      <c r="D208" s="4" t="s">
        <v>606</v>
      </c>
      <c r="E208" s="4" t="s">
        <v>15</v>
      </c>
      <c r="F208" s="12">
        <v>2023</v>
      </c>
      <c r="G208" s="6">
        <f t="shared" si="4"/>
        <v>30.5</v>
      </c>
      <c r="H208" s="10"/>
      <c r="I208" s="10">
        <f>7.5+1+2+1</f>
        <v>11.5</v>
      </c>
      <c r="J208" s="10">
        <v>6</v>
      </c>
      <c r="K208" s="10"/>
      <c r="L208" s="10"/>
      <c r="M208" s="10"/>
      <c r="N208" s="10">
        <v>7.5</v>
      </c>
      <c r="O208" s="10"/>
      <c r="P208" s="10"/>
      <c r="Q208" s="10"/>
      <c r="R208" s="10"/>
      <c r="S208" s="10"/>
      <c r="T208" s="10">
        <v>5.5</v>
      </c>
      <c r="U208" s="10"/>
      <c r="V208" s="5"/>
      <c r="W208" s="5"/>
      <c r="X208" s="5"/>
      <c r="Y208" s="5"/>
      <c r="Z208" s="5"/>
      <c r="AA208" s="5"/>
      <c r="AB208" s="5"/>
      <c r="AC208" s="5"/>
    </row>
    <row r="209" spans="1:29" x14ac:dyDescent="0.25">
      <c r="A209" s="4" t="s">
        <v>607</v>
      </c>
      <c r="B209" s="4" t="s">
        <v>608</v>
      </c>
      <c r="C209" s="12" t="s">
        <v>922</v>
      </c>
      <c r="D209" s="4" t="s">
        <v>609</v>
      </c>
      <c r="E209" s="4" t="s">
        <v>610</v>
      </c>
      <c r="F209" s="12">
        <v>2023</v>
      </c>
      <c r="G209" s="6">
        <f t="shared" si="4"/>
        <v>15.75</v>
      </c>
      <c r="H209" s="10"/>
      <c r="I209" s="10"/>
      <c r="J209" s="10">
        <v>6</v>
      </c>
      <c r="K209" s="10"/>
      <c r="L209" s="10">
        <v>2.25</v>
      </c>
      <c r="M209" s="10"/>
      <c r="N209" s="10">
        <v>7.5</v>
      </c>
      <c r="O209" s="10"/>
      <c r="P209" s="10"/>
      <c r="Q209" s="10"/>
      <c r="R209" s="10"/>
      <c r="S209" s="10"/>
      <c r="T209" s="10"/>
      <c r="U209" s="10"/>
      <c r="V209" s="5"/>
      <c r="W209" s="5"/>
      <c r="X209" s="5"/>
      <c r="Y209" s="5"/>
      <c r="Z209" s="5"/>
      <c r="AA209" s="5"/>
      <c r="AB209" s="5"/>
      <c r="AC209" s="5"/>
    </row>
    <row r="210" spans="1:29" x14ac:dyDescent="0.25">
      <c r="A210" s="4" t="s">
        <v>611</v>
      </c>
      <c r="B210" s="4" t="s">
        <v>608</v>
      </c>
      <c r="C210" s="12" t="s">
        <v>921</v>
      </c>
      <c r="D210" s="4" t="s">
        <v>612</v>
      </c>
      <c r="E210" s="4" t="s">
        <v>613</v>
      </c>
      <c r="F210" s="12">
        <v>2012</v>
      </c>
      <c r="G210" s="6">
        <f t="shared" si="4"/>
        <v>2.5</v>
      </c>
      <c r="H210" s="10"/>
      <c r="I210" s="10"/>
      <c r="J210" s="10"/>
      <c r="K210" s="10"/>
      <c r="L210" s="10"/>
      <c r="M210" s="10"/>
      <c r="N210" s="10"/>
      <c r="O210" s="10"/>
      <c r="P210" s="10">
        <v>2.5</v>
      </c>
      <c r="Q210" s="10"/>
      <c r="R210" s="10"/>
      <c r="S210" s="10"/>
      <c r="T210" s="10"/>
      <c r="U210" s="10"/>
      <c r="V210" s="5"/>
      <c r="W210" s="5"/>
      <c r="X210" s="5"/>
      <c r="Y210" s="5"/>
      <c r="Z210" s="5"/>
      <c r="AA210" s="5"/>
      <c r="AB210" s="5"/>
      <c r="AC210" s="5"/>
    </row>
    <row r="211" spans="1:29" x14ac:dyDescent="0.25">
      <c r="A211" s="4" t="s">
        <v>614</v>
      </c>
      <c r="B211" s="4" t="s">
        <v>608</v>
      </c>
      <c r="C211" s="12" t="s">
        <v>922</v>
      </c>
      <c r="D211" s="4" t="s">
        <v>615</v>
      </c>
      <c r="E211" s="4" t="s">
        <v>616</v>
      </c>
      <c r="F211" s="12">
        <v>2023</v>
      </c>
      <c r="G211" s="6">
        <f t="shared" si="4"/>
        <v>27.25</v>
      </c>
      <c r="H211" s="10"/>
      <c r="I211" s="10"/>
      <c r="J211" s="10">
        <v>6</v>
      </c>
      <c r="K211" s="10">
        <v>2</v>
      </c>
      <c r="L211" s="10">
        <v>2.25</v>
      </c>
      <c r="M211" s="10">
        <v>2</v>
      </c>
      <c r="N211" s="10">
        <v>7.5</v>
      </c>
      <c r="O211" s="10"/>
      <c r="P211" s="10"/>
      <c r="Q211" s="10"/>
      <c r="R211" s="10"/>
      <c r="S211" s="10"/>
      <c r="T211" s="10">
        <f>6.5+1</f>
        <v>7.5</v>
      </c>
      <c r="U211" s="10"/>
      <c r="V211" s="5"/>
      <c r="W211" s="5"/>
      <c r="X211" s="5"/>
      <c r="Y211" s="5"/>
      <c r="Z211" s="5"/>
      <c r="AA211" s="5"/>
      <c r="AB211" s="5"/>
      <c r="AC211" s="5"/>
    </row>
    <row r="212" spans="1:29" x14ac:dyDescent="0.25">
      <c r="A212" s="4" t="s">
        <v>617</v>
      </c>
      <c r="B212" s="4" t="s">
        <v>618</v>
      </c>
      <c r="C212" s="12" t="s">
        <v>921</v>
      </c>
      <c r="D212" s="4" t="s">
        <v>619</v>
      </c>
      <c r="E212" s="4" t="s">
        <v>620</v>
      </c>
      <c r="F212" s="12">
        <v>2010</v>
      </c>
      <c r="G212" s="6">
        <f t="shared" si="4"/>
        <v>4.75</v>
      </c>
      <c r="H212" s="10"/>
      <c r="I212" s="10"/>
      <c r="J212" s="10"/>
      <c r="K212" s="10"/>
      <c r="L212" s="10">
        <v>2.25</v>
      </c>
      <c r="M212" s="10"/>
      <c r="N212" s="10"/>
      <c r="O212" s="10"/>
      <c r="P212" s="10">
        <v>2.5</v>
      </c>
      <c r="Q212" s="10"/>
      <c r="R212" s="10"/>
      <c r="S212" s="10"/>
      <c r="T212" s="10"/>
      <c r="U212" s="10"/>
      <c r="V212" s="5"/>
      <c r="W212" s="5"/>
      <c r="X212" s="5"/>
      <c r="Y212" s="5"/>
      <c r="Z212" s="5"/>
      <c r="AA212" s="5"/>
      <c r="AB212" s="5"/>
      <c r="AC212" s="5"/>
    </row>
    <row r="213" spans="1:29" x14ac:dyDescent="0.25">
      <c r="A213" s="4" t="s">
        <v>621</v>
      </c>
      <c r="B213" s="4" t="s">
        <v>618</v>
      </c>
      <c r="C213" s="12" t="s">
        <v>922</v>
      </c>
      <c r="D213" s="4" t="s">
        <v>622</v>
      </c>
      <c r="E213" s="4" t="s">
        <v>623</v>
      </c>
      <c r="F213" s="12">
        <v>2023</v>
      </c>
      <c r="G213" s="6">
        <f t="shared" si="4"/>
        <v>6</v>
      </c>
      <c r="H213" s="10"/>
      <c r="I213" s="10"/>
      <c r="J213" s="10">
        <v>6</v>
      </c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5"/>
      <c r="W213" s="5"/>
      <c r="X213" s="5"/>
      <c r="Y213" s="5"/>
      <c r="Z213" s="5"/>
      <c r="AA213" s="5"/>
      <c r="AB213" s="5"/>
      <c r="AC213" s="5"/>
    </row>
    <row r="214" spans="1:29" x14ac:dyDescent="0.25">
      <c r="A214" s="4" t="s">
        <v>624</v>
      </c>
      <c r="B214" s="4" t="s">
        <v>618</v>
      </c>
      <c r="C214" s="12" t="s">
        <v>922</v>
      </c>
      <c r="D214" s="4" t="s">
        <v>625</v>
      </c>
      <c r="E214" s="4" t="s">
        <v>626</v>
      </c>
      <c r="F214" s="12">
        <v>2019</v>
      </c>
      <c r="G214" s="6">
        <f t="shared" si="4"/>
        <v>0</v>
      </c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5"/>
      <c r="W214" s="5"/>
      <c r="X214" s="5"/>
      <c r="Y214" s="5"/>
      <c r="Z214" s="5"/>
      <c r="AA214" s="5"/>
      <c r="AB214" s="5"/>
      <c r="AC214" s="5"/>
    </row>
    <row r="215" spans="1:29" x14ac:dyDescent="0.25">
      <c r="A215" s="4" t="s">
        <v>627</v>
      </c>
      <c r="B215" s="4" t="s">
        <v>628</v>
      </c>
      <c r="C215" s="12" t="s">
        <v>922</v>
      </c>
      <c r="D215" s="4" t="s">
        <v>629</v>
      </c>
      <c r="E215" s="4" t="s">
        <v>630</v>
      </c>
      <c r="F215" s="12">
        <v>2020</v>
      </c>
      <c r="G215" s="6">
        <f t="shared" si="4"/>
        <v>10.5</v>
      </c>
      <c r="H215" s="10"/>
      <c r="I215" s="10"/>
      <c r="J215" s="10"/>
      <c r="K215" s="10">
        <v>2</v>
      </c>
      <c r="L215" s="10">
        <v>3</v>
      </c>
      <c r="M215" s="10"/>
      <c r="N215" s="10"/>
      <c r="O215" s="10"/>
      <c r="P215" s="10">
        <v>3</v>
      </c>
      <c r="Q215" s="10"/>
      <c r="R215" s="10">
        <v>2.5</v>
      </c>
      <c r="S215" s="10"/>
      <c r="T215" s="10"/>
      <c r="U215" s="10"/>
      <c r="V215" s="5"/>
      <c r="W215" s="5"/>
      <c r="X215" s="5"/>
      <c r="Y215" s="5"/>
      <c r="Z215" s="5"/>
      <c r="AA215" s="5"/>
      <c r="AB215" s="5"/>
      <c r="AC215" s="5"/>
    </row>
    <row r="216" spans="1:29" x14ac:dyDescent="0.25">
      <c r="A216" s="4" t="s">
        <v>631</v>
      </c>
      <c r="B216" s="4" t="s">
        <v>628</v>
      </c>
      <c r="C216" s="12" t="s">
        <v>922</v>
      </c>
      <c r="D216" s="4" t="s">
        <v>632</v>
      </c>
      <c r="E216" s="4" t="s">
        <v>633</v>
      </c>
      <c r="F216" s="12">
        <v>2023</v>
      </c>
      <c r="G216" s="6">
        <f t="shared" si="4"/>
        <v>6</v>
      </c>
      <c r="H216" s="10"/>
      <c r="I216" s="10"/>
      <c r="J216" s="10">
        <v>6</v>
      </c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4" t="s">
        <v>634</v>
      </c>
      <c r="B217" s="4" t="s">
        <v>628</v>
      </c>
      <c r="C217" s="12" t="s">
        <v>921</v>
      </c>
      <c r="D217" s="4" t="s">
        <v>635</v>
      </c>
      <c r="E217" s="4" t="s">
        <v>636</v>
      </c>
      <c r="F217" s="12">
        <v>1984</v>
      </c>
      <c r="G217" s="6">
        <f t="shared" si="4"/>
        <v>25.5</v>
      </c>
      <c r="H217" s="10"/>
      <c r="I217" s="10">
        <v>7.5</v>
      </c>
      <c r="J217" s="10"/>
      <c r="K217" s="10">
        <v>2</v>
      </c>
      <c r="L217" s="10">
        <v>3</v>
      </c>
      <c r="M217" s="10"/>
      <c r="N217" s="10"/>
      <c r="O217" s="10"/>
      <c r="P217" s="10">
        <v>3</v>
      </c>
      <c r="Q217" s="10"/>
      <c r="R217" s="10">
        <v>2.5</v>
      </c>
      <c r="S217" s="10"/>
      <c r="T217" s="10">
        <v>7.5</v>
      </c>
      <c r="U217" s="10"/>
      <c r="V217" s="5"/>
      <c r="W217" s="5"/>
      <c r="X217" s="5"/>
      <c r="Y217" s="5"/>
      <c r="Z217" s="5"/>
      <c r="AA217" s="5"/>
      <c r="AB217" s="5"/>
      <c r="AC217" s="5"/>
    </row>
    <row r="218" spans="1:29" x14ac:dyDescent="0.25">
      <c r="A218" s="4" t="s">
        <v>637</v>
      </c>
      <c r="B218" s="4" t="s">
        <v>638</v>
      </c>
      <c r="C218" s="12" t="s">
        <v>922</v>
      </c>
      <c r="D218" s="4" t="s">
        <v>639</v>
      </c>
      <c r="E218" s="4" t="s">
        <v>640</v>
      </c>
      <c r="F218" s="12">
        <v>2023</v>
      </c>
      <c r="G218" s="6">
        <f t="shared" si="4"/>
        <v>11.25</v>
      </c>
      <c r="H218" s="10"/>
      <c r="I218" s="10"/>
      <c r="J218" s="10">
        <v>6</v>
      </c>
      <c r="K218" s="10"/>
      <c r="L218" s="10">
        <v>2.5</v>
      </c>
      <c r="M218" s="10"/>
      <c r="N218" s="10"/>
      <c r="O218" s="10"/>
      <c r="P218" s="10"/>
      <c r="Q218" s="10"/>
      <c r="R218" s="10">
        <v>2.75</v>
      </c>
      <c r="S218" s="10"/>
      <c r="T218" s="10"/>
      <c r="U218" s="10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4" t="s">
        <v>641</v>
      </c>
      <c r="B219" s="4" t="s">
        <v>638</v>
      </c>
      <c r="C219" s="12" t="s">
        <v>921</v>
      </c>
      <c r="D219" s="4" t="s">
        <v>642</v>
      </c>
      <c r="E219" s="4" t="s">
        <v>222</v>
      </c>
      <c r="F219" s="12" t="s">
        <v>903</v>
      </c>
      <c r="G219" s="6">
        <f t="shared" si="4"/>
        <v>2.75</v>
      </c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v>2.75</v>
      </c>
      <c r="S219" s="10"/>
      <c r="T219" s="10"/>
      <c r="U219" s="10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4" t="s">
        <v>643</v>
      </c>
      <c r="B220" s="4" t="s">
        <v>638</v>
      </c>
      <c r="C220" s="12" t="s">
        <v>922</v>
      </c>
      <c r="D220" s="4" t="s">
        <v>644</v>
      </c>
      <c r="E220" s="4" t="s">
        <v>645</v>
      </c>
      <c r="F220" s="12" t="s">
        <v>913</v>
      </c>
      <c r="G220" s="6">
        <f t="shared" si="4"/>
        <v>6</v>
      </c>
      <c r="H220" s="10"/>
      <c r="I220" s="10"/>
      <c r="J220" s="10">
        <v>6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4" t="s">
        <v>646</v>
      </c>
      <c r="B221" s="4" t="s">
        <v>647</v>
      </c>
      <c r="C221" s="12" t="s">
        <v>922</v>
      </c>
      <c r="D221" s="4" t="s">
        <v>33</v>
      </c>
      <c r="E221" s="4" t="s">
        <v>648</v>
      </c>
      <c r="F221" s="12">
        <v>2019</v>
      </c>
      <c r="G221" s="6">
        <f t="shared" si="4"/>
        <v>5.25</v>
      </c>
      <c r="H221" s="10"/>
      <c r="I221" s="10"/>
      <c r="J221" s="10"/>
      <c r="K221" s="10"/>
      <c r="L221" s="10"/>
      <c r="M221" s="10"/>
      <c r="N221" s="10"/>
      <c r="O221" s="10"/>
      <c r="P221" s="10">
        <v>4</v>
      </c>
      <c r="Q221" s="10"/>
      <c r="R221" s="10">
        <v>1.25</v>
      </c>
      <c r="S221" s="10"/>
      <c r="T221" s="10"/>
      <c r="U221" s="10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4" t="s">
        <v>877</v>
      </c>
      <c r="B222" s="4" t="s">
        <v>647</v>
      </c>
      <c r="C222" s="12" t="s">
        <v>922</v>
      </c>
      <c r="D222" s="4" t="s">
        <v>193</v>
      </c>
      <c r="E222" s="4" t="s">
        <v>878</v>
      </c>
      <c r="F222" s="12">
        <v>2024</v>
      </c>
      <c r="G222" s="6">
        <f t="shared" si="4"/>
        <v>20.25</v>
      </c>
      <c r="H222" s="15"/>
      <c r="I222" s="15"/>
      <c r="J222" s="15"/>
      <c r="K222" s="15"/>
      <c r="L222" s="10"/>
      <c r="M222" s="10"/>
      <c r="N222" s="10">
        <v>13</v>
      </c>
      <c r="O222" s="10">
        <v>6</v>
      </c>
      <c r="P222" s="10"/>
      <c r="Q222" s="10"/>
      <c r="R222" s="10">
        <v>1.25</v>
      </c>
      <c r="S222" s="10"/>
      <c r="T222" s="10"/>
      <c r="U222" s="10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4" t="s">
        <v>649</v>
      </c>
      <c r="B223" s="4" t="s">
        <v>647</v>
      </c>
      <c r="C223" s="12" t="s">
        <v>921</v>
      </c>
      <c r="D223" s="4" t="s">
        <v>51</v>
      </c>
      <c r="E223" s="4" t="s">
        <v>222</v>
      </c>
      <c r="F223" s="12">
        <v>2020</v>
      </c>
      <c r="G223" s="6">
        <f t="shared" si="4"/>
        <v>24.25</v>
      </c>
      <c r="H223" s="10"/>
      <c r="I223" s="10">
        <f>7.5+1+1</f>
        <v>9.5</v>
      </c>
      <c r="J223" s="10"/>
      <c r="K223" s="10">
        <v>2.5</v>
      </c>
      <c r="L223" s="10"/>
      <c r="M223" s="10"/>
      <c r="N223" s="10"/>
      <c r="O223" s="10"/>
      <c r="P223" s="10">
        <v>4</v>
      </c>
      <c r="Q223" s="10"/>
      <c r="R223" s="10"/>
      <c r="S223" s="10"/>
      <c r="T223" s="10">
        <f>7.5+0.75</f>
        <v>8.25</v>
      </c>
      <c r="U223" s="10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4" t="s">
        <v>650</v>
      </c>
      <c r="B224" s="4" t="s">
        <v>651</v>
      </c>
      <c r="C224" s="12" t="s">
        <v>921</v>
      </c>
      <c r="D224" s="4" t="s">
        <v>652</v>
      </c>
      <c r="E224" s="4" t="s">
        <v>653</v>
      </c>
      <c r="F224" s="12">
        <v>2016</v>
      </c>
      <c r="G224" s="6">
        <f t="shared" si="4"/>
        <v>27.25</v>
      </c>
      <c r="H224" s="10"/>
      <c r="I224" s="10">
        <v>7.5</v>
      </c>
      <c r="J224" s="10"/>
      <c r="K224" s="10">
        <v>2</v>
      </c>
      <c r="L224" s="10"/>
      <c r="M224" s="10"/>
      <c r="N224" s="10">
        <v>7.75</v>
      </c>
      <c r="O224" s="10"/>
      <c r="P224" s="10"/>
      <c r="Q224" s="10"/>
      <c r="R224" s="10">
        <v>2.5</v>
      </c>
      <c r="S224" s="10"/>
      <c r="T224" s="10">
        <v>7.5</v>
      </c>
      <c r="U224" s="10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4" t="s">
        <v>654</v>
      </c>
      <c r="B225" s="4" t="s">
        <v>651</v>
      </c>
      <c r="C225" s="12" t="s">
        <v>922</v>
      </c>
      <c r="D225" s="4" t="s">
        <v>655</v>
      </c>
      <c r="E225" s="4" t="s">
        <v>656</v>
      </c>
      <c r="F225" s="12">
        <v>2023</v>
      </c>
      <c r="G225" s="6">
        <f t="shared" si="4"/>
        <v>40.75</v>
      </c>
      <c r="H225" s="10"/>
      <c r="I225" s="10">
        <f>7.5+2</f>
        <v>9.5</v>
      </c>
      <c r="J225" s="10">
        <v>6</v>
      </c>
      <c r="K225" s="10">
        <v>2</v>
      </c>
      <c r="L225" s="10">
        <v>3</v>
      </c>
      <c r="M225" s="10"/>
      <c r="N225" s="10">
        <v>9.75</v>
      </c>
      <c r="O225" s="10"/>
      <c r="P225" s="10">
        <v>3</v>
      </c>
      <c r="Q225" s="10"/>
      <c r="R225" s="10"/>
      <c r="S225" s="10"/>
      <c r="T225" s="10">
        <v>7.5</v>
      </c>
      <c r="U225" s="10"/>
      <c r="V225" s="5"/>
      <c r="W225" s="5"/>
      <c r="X225" s="5"/>
      <c r="Y225" s="5"/>
      <c r="Z225" s="5"/>
      <c r="AA225" s="5"/>
      <c r="AB225" s="5"/>
      <c r="AC225" s="5"/>
    </row>
    <row r="226" spans="1:29" x14ac:dyDescent="0.25">
      <c r="A226" s="4" t="s">
        <v>657</v>
      </c>
      <c r="B226" s="4" t="s">
        <v>651</v>
      </c>
      <c r="C226" s="12" t="s">
        <v>922</v>
      </c>
      <c r="D226" s="4" t="s">
        <v>658</v>
      </c>
      <c r="E226" s="4" t="s">
        <v>131</v>
      </c>
      <c r="F226" s="12">
        <v>2023</v>
      </c>
      <c r="G226" s="6">
        <f t="shared" si="4"/>
        <v>13</v>
      </c>
      <c r="H226" s="10"/>
      <c r="I226" s="10"/>
      <c r="J226" s="10">
        <v>6</v>
      </c>
      <c r="K226" s="10"/>
      <c r="L226" s="10"/>
      <c r="M226" s="10"/>
      <c r="N226" s="10">
        <v>7</v>
      </c>
      <c r="O226" s="10"/>
      <c r="P226" s="10"/>
      <c r="Q226" s="10"/>
      <c r="R226" s="10"/>
      <c r="S226" s="10"/>
      <c r="T226" s="10"/>
      <c r="U226" s="10"/>
      <c r="V226" s="5"/>
      <c r="W226" s="5"/>
      <c r="X226" s="5"/>
      <c r="Y226" s="5"/>
      <c r="Z226" s="5"/>
      <c r="AA226" s="5"/>
      <c r="AB226" s="5"/>
      <c r="AC226" s="5"/>
    </row>
    <row r="227" spans="1:29" x14ac:dyDescent="0.25">
      <c r="A227" s="4" t="s">
        <v>659</v>
      </c>
      <c r="B227" s="4" t="s">
        <v>660</v>
      </c>
      <c r="C227" s="12" t="s">
        <v>921</v>
      </c>
      <c r="D227" s="4" t="s">
        <v>661</v>
      </c>
      <c r="E227" s="4" t="s">
        <v>662</v>
      </c>
      <c r="F227" s="12">
        <v>2022</v>
      </c>
      <c r="G227" s="6">
        <f t="shared" si="4"/>
        <v>0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5"/>
      <c r="W227" s="5"/>
      <c r="X227" s="5"/>
      <c r="Y227" s="5"/>
      <c r="Z227" s="5"/>
      <c r="AA227" s="5"/>
      <c r="AB227" s="5"/>
      <c r="AC227" s="5"/>
    </row>
    <row r="228" spans="1:29" x14ac:dyDescent="0.25">
      <c r="A228" s="4" t="s">
        <v>663</v>
      </c>
      <c r="B228" s="4" t="s">
        <v>660</v>
      </c>
      <c r="C228" s="12" t="s">
        <v>922</v>
      </c>
      <c r="D228" s="4" t="s">
        <v>664</v>
      </c>
      <c r="E228" s="4" t="s">
        <v>665</v>
      </c>
      <c r="F228" s="12">
        <v>2023</v>
      </c>
      <c r="G228" s="6">
        <f t="shared" si="4"/>
        <v>14.25</v>
      </c>
      <c r="H228" s="10"/>
      <c r="I228" s="10">
        <v>5.5</v>
      </c>
      <c r="J228" s="10">
        <v>6</v>
      </c>
      <c r="K228" s="10">
        <v>2.75</v>
      </c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5"/>
      <c r="W228" s="5"/>
      <c r="X228" s="5"/>
      <c r="Y228" s="5"/>
      <c r="Z228" s="5"/>
      <c r="AA228" s="5"/>
      <c r="AB228" s="5"/>
      <c r="AC228" s="5"/>
    </row>
    <row r="229" spans="1:29" x14ac:dyDescent="0.25">
      <c r="A229" s="4" t="s">
        <v>666</v>
      </c>
      <c r="B229" s="4" t="s">
        <v>660</v>
      </c>
      <c r="C229" s="12" t="s">
        <v>922</v>
      </c>
      <c r="D229" s="4" t="s">
        <v>667</v>
      </c>
      <c r="E229" s="4" t="s">
        <v>668</v>
      </c>
      <c r="F229" s="12" t="s">
        <v>913</v>
      </c>
      <c r="G229" s="6">
        <f t="shared" si="4"/>
        <v>14.25</v>
      </c>
      <c r="H229" s="10"/>
      <c r="I229" s="10">
        <v>5.5</v>
      </c>
      <c r="J229" s="10">
        <v>6</v>
      </c>
      <c r="K229" s="10">
        <v>2.75</v>
      </c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5"/>
      <c r="W229" s="5"/>
      <c r="X229" s="5"/>
      <c r="Y229" s="5"/>
      <c r="Z229" s="5"/>
      <c r="AA229" s="5"/>
      <c r="AB229" s="5"/>
      <c r="AC229" s="5"/>
    </row>
    <row r="230" spans="1:29" x14ac:dyDescent="0.25">
      <c r="A230" s="4" t="s">
        <v>669</v>
      </c>
      <c r="B230" s="4" t="s">
        <v>670</v>
      </c>
      <c r="C230" s="12" t="s">
        <v>922</v>
      </c>
      <c r="D230" s="4" t="s">
        <v>671</v>
      </c>
      <c r="E230" s="4" t="s">
        <v>672</v>
      </c>
      <c r="F230" s="12">
        <v>2019</v>
      </c>
      <c r="G230" s="6">
        <f t="shared" si="4"/>
        <v>27.25</v>
      </c>
      <c r="H230" s="10"/>
      <c r="I230" s="10"/>
      <c r="J230" s="10"/>
      <c r="K230" s="10"/>
      <c r="L230" s="10">
        <v>3</v>
      </c>
      <c r="M230" s="10"/>
      <c r="N230" s="10">
        <v>8</v>
      </c>
      <c r="O230" s="10"/>
      <c r="P230" s="10">
        <v>2</v>
      </c>
      <c r="Q230" s="10">
        <v>6</v>
      </c>
      <c r="R230" s="10"/>
      <c r="S230" s="10"/>
      <c r="T230" s="10">
        <f>7.5+0.75</f>
        <v>8.25</v>
      </c>
      <c r="U230" s="10"/>
      <c r="V230" s="5"/>
      <c r="W230" s="5"/>
      <c r="X230" s="5"/>
      <c r="Y230" s="5"/>
      <c r="Z230" s="5"/>
      <c r="AA230" s="5"/>
      <c r="AB230" s="5"/>
      <c r="AC230" s="5"/>
    </row>
    <row r="231" spans="1:29" x14ac:dyDescent="0.25">
      <c r="A231" s="4" t="s">
        <v>673</v>
      </c>
      <c r="B231" s="4" t="s">
        <v>670</v>
      </c>
      <c r="C231" s="12" t="s">
        <v>922</v>
      </c>
      <c r="D231" s="4" t="s">
        <v>674</v>
      </c>
      <c r="E231" s="4" t="s">
        <v>675</v>
      </c>
      <c r="F231" s="12">
        <v>2020</v>
      </c>
      <c r="G231" s="6">
        <f t="shared" si="4"/>
        <v>9</v>
      </c>
      <c r="H231" s="10"/>
      <c r="I231" s="10"/>
      <c r="J231" s="10"/>
      <c r="K231" s="10"/>
      <c r="L231" s="10">
        <v>3</v>
      </c>
      <c r="M231" s="10"/>
      <c r="N231" s="10"/>
      <c r="O231" s="10"/>
      <c r="P231" s="10"/>
      <c r="Q231" s="10">
        <v>6</v>
      </c>
      <c r="R231" s="10"/>
      <c r="S231" s="10"/>
      <c r="T231" s="10"/>
      <c r="U231" s="10"/>
      <c r="V231" s="5"/>
      <c r="W231" s="5"/>
      <c r="X231" s="5"/>
      <c r="Y231" s="5"/>
      <c r="Z231" s="5"/>
      <c r="AA231" s="5"/>
      <c r="AB231" s="5"/>
      <c r="AC231" s="5"/>
    </row>
    <row r="232" spans="1:29" x14ac:dyDescent="0.25">
      <c r="A232" s="4" t="s">
        <v>676</v>
      </c>
      <c r="B232" s="4" t="s">
        <v>670</v>
      </c>
      <c r="C232" s="12" t="s">
        <v>921</v>
      </c>
      <c r="D232" s="4" t="s">
        <v>677</v>
      </c>
      <c r="E232" s="4" t="s">
        <v>678</v>
      </c>
      <c r="F232" s="12">
        <v>2022</v>
      </c>
      <c r="G232" s="6">
        <f t="shared" si="4"/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>
        <v>6</v>
      </c>
      <c r="R232" s="10"/>
      <c r="S232" s="10"/>
      <c r="T232" s="10"/>
      <c r="U232" s="10"/>
      <c r="V232" s="5"/>
      <c r="W232" s="5"/>
      <c r="X232" s="5"/>
      <c r="Y232" s="5"/>
      <c r="Z232" s="5"/>
      <c r="AA232" s="5"/>
      <c r="AB232" s="5"/>
      <c r="AC232" s="5"/>
    </row>
    <row r="233" spans="1:29" x14ac:dyDescent="0.25">
      <c r="A233" s="4" t="s">
        <v>679</v>
      </c>
      <c r="B233" s="4" t="s">
        <v>680</v>
      </c>
      <c r="C233" s="12" t="s">
        <v>921</v>
      </c>
      <c r="D233" s="4" t="s">
        <v>681</v>
      </c>
      <c r="E233" s="4" t="s">
        <v>682</v>
      </c>
      <c r="F233" s="12">
        <v>1984</v>
      </c>
      <c r="G233" s="6">
        <f t="shared" si="4"/>
        <v>22.75</v>
      </c>
      <c r="H233" s="10"/>
      <c r="I233" s="10"/>
      <c r="J233" s="10"/>
      <c r="K233" s="10">
        <v>2</v>
      </c>
      <c r="L233" s="10">
        <v>3</v>
      </c>
      <c r="M233" s="10"/>
      <c r="N233" s="10">
        <v>6</v>
      </c>
      <c r="O233" s="10"/>
      <c r="P233" s="10">
        <v>3</v>
      </c>
      <c r="Q233" s="10"/>
      <c r="R233" s="10">
        <v>2.5</v>
      </c>
      <c r="S233" s="10"/>
      <c r="T233" s="10">
        <f>5.5+0.75</f>
        <v>6.25</v>
      </c>
      <c r="U233" s="10"/>
      <c r="V233" s="5"/>
      <c r="W233" s="5"/>
      <c r="X233" s="5"/>
      <c r="Y233" s="5"/>
      <c r="Z233" s="5"/>
      <c r="AA233" s="5"/>
      <c r="AB233" s="5"/>
      <c r="AC233" s="5"/>
    </row>
    <row r="234" spans="1:29" x14ac:dyDescent="0.25">
      <c r="A234" s="4" t="s">
        <v>683</v>
      </c>
      <c r="B234" s="4" t="s">
        <v>680</v>
      </c>
      <c r="C234" s="12" t="s">
        <v>922</v>
      </c>
      <c r="D234" s="4" t="s">
        <v>684</v>
      </c>
      <c r="E234" s="4" t="s">
        <v>685</v>
      </c>
      <c r="F234" s="12">
        <v>2019</v>
      </c>
      <c r="G234" s="6">
        <f t="shared" si="4"/>
        <v>7.5</v>
      </c>
      <c r="H234" s="10"/>
      <c r="I234" s="10"/>
      <c r="J234" s="10"/>
      <c r="K234" s="10">
        <v>2</v>
      </c>
      <c r="L234" s="10"/>
      <c r="M234" s="10"/>
      <c r="N234" s="10"/>
      <c r="O234" s="10"/>
      <c r="P234" s="10">
        <v>3</v>
      </c>
      <c r="Q234" s="10"/>
      <c r="R234" s="10">
        <v>2.5</v>
      </c>
      <c r="S234" s="10"/>
      <c r="T234" s="10"/>
      <c r="U234" s="10"/>
      <c r="V234" s="5"/>
      <c r="W234" s="5"/>
      <c r="X234" s="5"/>
      <c r="Y234" s="5"/>
      <c r="Z234" s="5"/>
      <c r="AA234" s="5"/>
      <c r="AB234" s="5"/>
      <c r="AC234" s="5"/>
    </row>
    <row r="235" spans="1:29" x14ac:dyDescent="0.25">
      <c r="A235" s="4" t="s">
        <v>686</v>
      </c>
      <c r="B235" s="4" t="s">
        <v>680</v>
      </c>
      <c r="C235" s="12" t="s">
        <v>922</v>
      </c>
      <c r="D235" s="4" t="s">
        <v>687</v>
      </c>
      <c r="E235" s="4" t="s">
        <v>688</v>
      </c>
      <c r="F235" s="12">
        <v>2020</v>
      </c>
      <c r="G235" s="6">
        <f t="shared" si="4"/>
        <v>30.5</v>
      </c>
      <c r="H235" s="10"/>
      <c r="I235" s="10">
        <v>7.5</v>
      </c>
      <c r="J235" s="10"/>
      <c r="K235" s="10">
        <v>2</v>
      </c>
      <c r="L235" s="10">
        <v>3</v>
      </c>
      <c r="M235" s="10"/>
      <c r="N235" s="10">
        <v>8</v>
      </c>
      <c r="O235" s="10"/>
      <c r="P235" s="10"/>
      <c r="Q235" s="10"/>
      <c r="R235" s="10">
        <v>2.5</v>
      </c>
      <c r="S235" s="10"/>
      <c r="T235" s="10">
        <v>7.5</v>
      </c>
      <c r="U235" s="10"/>
      <c r="V235" s="5"/>
      <c r="W235" s="5"/>
      <c r="X235" s="5"/>
      <c r="Y235" s="5"/>
      <c r="Z235" s="5"/>
      <c r="AA235" s="5"/>
      <c r="AB235" s="5"/>
      <c r="AC235" s="5"/>
    </row>
    <row r="236" spans="1:29" x14ac:dyDescent="0.25">
      <c r="A236" s="4" t="s">
        <v>689</v>
      </c>
      <c r="B236" s="4" t="s">
        <v>690</v>
      </c>
      <c r="C236" s="12" t="s">
        <v>921</v>
      </c>
      <c r="D236" s="4" t="s">
        <v>691</v>
      </c>
      <c r="E236" s="4" t="s">
        <v>692</v>
      </c>
      <c r="F236" s="12">
        <v>2015</v>
      </c>
      <c r="G236" s="6">
        <f t="shared" si="4"/>
        <v>20</v>
      </c>
      <c r="H236" s="10"/>
      <c r="I236" s="10">
        <f>7.5+1</f>
        <v>8.5</v>
      </c>
      <c r="J236" s="10"/>
      <c r="K236" s="10"/>
      <c r="L236" s="10">
        <v>3</v>
      </c>
      <c r="M236" s="10"/>
      <c r="N236" s="10"/>
      <c r="O236" s="10"/>
      <c r="P236" s="10"/>
      <c r="Q236" s="10"/>
      <c r="R236" s="10"/>
      <c r="S236" s="10"/>
      <c r="T236" s="10">
        <f>7.5+1</f>
        <v>8.5</v>
      </c>
      <c r="U236" s="10"/>
      <c r="V236" s="5"/>
      <c r="W236" s="5"/>
      <c r="X236" s="5"/>
      <c r="Y236" s="5"/>
      <c r="Z236" s="5"/>
      <c r="AA236" s="5"/>
      <c r="AB236" s="5"/>
      <c r="AC236" s="5"/>
    </row>
    <row r="237" spans="1:29" x14ac:dyDescent="0.25">
      <c r="A237" s="4" t="s">
        <v>693</v>
      </c>
      <c r="B237" s="4" t="s">
        <v>690</v>
      </c>
      <c r="C237" s="12" t="s">
        <v>922</v>
      </c>
      <c r="D237" s="4" t="s">
        <v>694</v>
      </c>
      <c r="E237" s="4" t="s">
        <v>695</v>
      </c>
      <c r="F237" s="12">
        <v>2022</v>
      </c>
      <c r="G237" s="6">
        <f t="shared" si="4"/>
        <v>12</v>
      </c>
      <c r="H237" s="10"/>
      <c r="I237" s="10">
        <v>7.5</v>
      </c>
      <c r="J237" s="10"/>
      <c r="K237" s="10">
        <v>2</v>
      </c>
      <c r="L237" s="10"/>
      <c r="M237" s="10"/>
      <c r="N237" s="10"/>
      <c r="O237" s="10"/>
      <c r="P237" s="10"/>
      <c r="Q237" s="10"/>
      <c r="R237" s="10">
        <v>2.5</v>
      </c>
      <c r="S237" s="10"/>
      <c r="T237" s="10"/>
      <c r="U237" s="10"/>
      <c r="V237" s="5"/>
      <c r="W237" s="5"/>
      <c r="X237" s="5"/>
      <c r="Y237" s="5"/>
      <c r="Z237" s="5"/>
      <c r="AA237" s="5"/>
      <c r="AB237" s="5"/>
      <c r="AC237" s="5"/>
    </row>
    <row r="238" spans="1:29" x14ac:dyDescent="0.25">
      <c r="A238" s="4" t="s">
        <v>696</v>
      </c>
      <c r="B238" s="4" t="s">
        <v>690</v>
      </c>
      <c r="C238" s="12" t="s">
        <v>922</v>
      </c>
      <c r="D238" s="4" t="s">
        <v>697</v>
      </c>
      <c r="E238" s="4" t="s">
        <v>698</v>
      </c>
      <c r="F238" s="12">
        <v>2020</v>
      </c>
      <c r="G238" s="6">
        <f t="shared" si="4"/>
        <v>10.5</v>
      </c>
      <c r="H238" s="10"/>
      <c r="I238" s="10"/>
      <c r="J238" s="10"/>
      <c r="K238" s="10"/>
      <c r="L238" s="10"/>
      <c r="M238" s="10"/>
      <c r="N238" s="10">
        <v>6</v>
      </c>
      <c r="O238" s="10"/>
      <c r="P238" s="10"/>
      <c r="Q238" s="10"/>
      <c r="R238" s="10"/>
      <c r="S238" s="10">
        <v>4.5</v>
      </c>
      <c r="T238" s="10"/>
      <c r="U238" s="10"/>
      <c r="V238" s="5"/>
      <c r="W238" s="5"/>
      <c r="X238" s="5"/>
      <c r="Y238" s="5"/>
      <c r="Z238" s="5"/>
      <c r="AA238" s="5"/>
      <c r="AB238" s="5"/>
      <c r="AC238" s="5"/>
    </row>
    <row r="239" spans="1:29" x14ac:dyDescent="0.25">
      <c r="A239" s="4" t="s">
        <v>699</v>
      </c>
      <c r="B239" s="4" t="s">
        <v>700</v>
      </c>
      <c r="C239" s="12" t="s">
        <v>921</v>
      </c>
      <c r="D239" s="4" t="s">
        <v>701</v>
      </c>
      <c r="E239" s="4" t="s">
        <v>702</v>
      </c>
      <c r="F239" s="12">
        <v>2019</v>
      </c>
      <c r="G239" s="6">
        <f t="shared" si="4"/>
        <v>0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5"/>
      <c r="W239" s="5"/>
      <c r="X239" s="5"/>
      <c r="Y239" s="5"/>
      <c r="Z239" s="5"/>
      <c r="AA239" s="5"/>
      <c r="AB239" s="5"/>
      <c r="AC239" s="5"/>
    </row>
    <row r="240" spans="1:29" x14ac:dyDescent="0.25">
      <c r="A240" s="4" t="s">
        <v>703</v>
      </c>
      <c r="B240" s="4" t="s">
        <v>700</v>
      </c>
      <c r="C240" s="12" t="s">
        <v>922</v>
      </c>
      <c r="D240" s="4" t="s">
        <v>423</v>
      </c>
      <c r="E240" s="4" t="s">
        <v>704</v>
      </c>
      <c r="F240" s="12">
        <v>2001</v>
      </c>
      <c r="G240" s="6">
        <f t="shared" si="4"/>
        <v>1.25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>
        <v>1.25</v>
      </c>
      <c r="S240" s="10"/>
      <c r="T240" s="10"/>
      <c r="U240" s="10"/>
      <c r="V240" s="5"/>
      <c r="W240" s="5"/>
      <c r="X240" s="5"/>
      <c r="Y240" s="5"/>
      <c r="Z240" s="5"/>
      <c r="AA240" s="5"/>
      <c r="AB240" s="5"/>
      <c r="AC240" s="5"/>
    </row>
    <row r="241" spans="1:29" x14ac:dyDescent="0.25">
      <c r="A241" s="4" t="s">
        <v>705</v>
      </c>
      <c r="B241" s="4" t="s">
        <v>700</v>
      </c>
      <c r="C241" s="12" t="s">
        <v>922</v>
      </c>
      <c r="D241" s="4" t="s">
        <v>706</v>
      </c>
      <c r="E241" s="4" t="s">
        <v>707</v>
      </c>
      <c r="F241" s="12">
        <v>2023</v>
      </c>
      <c r="G241" s="6">
        <f t="shared" si="4"/>
        <v>6</v>
      </c>
      <c r="H241" s="10"/>
      <c r="I241" s="10"/>
      <c r="J241" s="10">
        <v>6</v>
      </c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5"/>
      <c r="W241" s="5"/>
      <c r="X241" s="5"/>
      <c r="Y241" s="5"/>
      <c r="Z241" s="5"/>
      <c r="AA241" s="5"/>
      <c r="AB241" s="5"/>
      <c r="AC241" s="5"/>
    </row>
    <row r="242" spans="1:29" x14ac:dyDescent="0.25">
      <c r="A242" s="4" t="s">
        <v>708</v>
      </c>
      <c r="B242" s="4" t="s">
        <v>709</v>
      </c>
      <c r="C242" s="12" t="s">
        <v>921</v>
      </c>
      <c r="D242" s="4" t="s">
        <v>710</v>
      </c>
      <c r="E242" s="4" t="s">
        <v>711</v>
      </c>
      <c r="F242" s="12">
        <v>2011</v>
      </c>
      <c r="G242" s="6">
        <f t="shared" si="4"/>
        <v>34.75</v>
      </c>
      <c r="H242" s="10"/>
      <c r="I242" s="10">
        <f>7.5+1</f>
        <v>8.5</v>
      </c>
      <c r="J242" s="10"/>
      <c r="K242" s="10">
        <v>2.75</v>
      </c>
      <c r="L242" s="10">
        <v>3</v>
      </c>
      <c r="M242" s="10">
        <v>3</v>
      </c>
      <c r="N242" s="10">
        <v>8.5</v>
      </c>
      <c r="O242" s="10"/>
      <c r="P242" s="10"/>
      <c r="Q242" s="10"/>
      <c r="R242" s="10">
        <v>2.5</v>
      </c>
      <c r="S242" s="10"/>
      <c r="T242" s="10">
        <f>5.5+1</f>
        <v>6.5</v>
      </c>
      <c r="U242" s="10"/>
      <c r="V242" s="5"/>
      <c r="W242" s="5"/>
      <c r="X242" s="5"/>
      <c r="Y242" s="5"/>
      <c r="Z242" s="5"/>
      <c r="AA242" s="5"/>
      <c r="AB242" s="5"/>
      <c r="AC242" s="5"/>
    </row>
    <row r="243" spans="1:29" x14ac:dyDescent="0.25">
      <c r="A243" s="4" t="s">
        <v>712</v>
      </c>
      <c r="B243" s="4" t="s">
        <v>709</v>
      </c>
      <c r="C243" s="12" t="s">
        <v>922</v>
      </c>
      <c r="D243" s="4" t="s">
        <v>713</v>
      </c>
      <c r="E243" s="4" t="s">
        <v>547</v>
      </c>
      <c r="F243" s="12">
        <v>2021</v>
      </c>
      <c r="G243" s="6">
        <f t="shared" si="4"/>
        <v>3</v>
      </c>
      <c r="H243" s="10"/>
      <c r="I243" s="10"/>
      <c r="J243" s="10"/>
      <c r="K243" s="10"/>
      <c r="L243" s="10">
        <v>3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5"/>
      <c r="W243" s="5"/>
      <c r="X243" s="5"/>
      <c r="Y243" s="5"/>
      <c r="Z243" s="5"/>
      <c r="AA243" s="5"/>
      <c r="AB243" s="5"/>
      <c r="AC243" s="5"/>
    </row>
    <row r="244" spans="1:29" x14ac:dyDescent="0.25">
      <c r="A244" s="4" t="s">
        <v>714</v>
      </c>
      <c r="B244" s="4" t="s">
        <v>709</v>
      </c>
      <c r="C244" s="12" t="s">
        <v>922</v>
      </c>
      <c r="D244" s="4" t="s">
        <v>279</v>
      </c>
      <c r="E244" s="4" t="s">
        <v>715</v>
      </c>
      <c r="F244" s="12">
        <v>1995</v>
      </c>
      <c r="G244" s="6">
        <f t="shared" si="4"/>
        <v>7.75</v>
      </c>
      <c r="H244" s="10"/>
      <c r="I244" s="10"/>
      <c r="J244" s="10"/>
      <c r="K244" s="10">
        <v>2.75</v>
      </c>
      <c r="L244" s="10">
        <v>3</v>
      </c>
      <c r="M244" s="10"/>
      <c r="N244" s="10"/>
      <c r="O244" s="10"/>
      <c r="P244" s="10">
        <v>2</v>
      </c>
      <c r="Q244" s="10"/>
      <c r="R244" s="10"/>
      <c r="S244" s="10"/>
      <c r="T244" s="10"/>
      <c r="U244" s="10"/>
      <c r="V244" s="5"/>
      <c r="W244" s="5"/>
      <c r="X244" s="5"/>
      <c r="Y244" s="5"/>
      <c r="Z244" s="5"/>
      <c r="AA244" s="5"/>
      <c r="AB244" s="5"/>
      <c r="AC244" s="5"/>
    </row>
    <row r="245" spans="1:29" x14ac:dyDescent="0.25">
      <c r="A245" s="4" t="s">
        <v>716</v>
      </c>
      <c r="B245" s="4" t="s">
        <v>717</v>
      </c>
      <c r="C245" s="12" t="s">
        <v>922</v>
      </c>
      <c r="D245" s="4" t="s">
        <v>718</v>
      </c>
      <c r="E245" s="4" t="s">
        <v>719</v>
      </c>
      <c r="F245" s="12">
        <v>1999</v>
      </c>
      <c r="G245" s="6">
        <f t="shared" si="4"/>
        <v>0.5</v>
      </c>
      <c r="H245" s="10"/>
      <c r="I245" s="10"/>
      <c r="J245" s="10"/>
      <c r="K245" s="10"/>
      <c r="L245" s="10"/>
      <c r="M245" s="10">
        <v>0.5</v>
      </c>
      <c r="N245" s="10"/>
      <c r="O245" s="10"/>
      <c r="P245" s="10"/>
      <c r="Q245" s="10"/>
      <c r="R245" s="10"/>
      <c r="S245" s="10"/>
      <c r="T245" s="10"/>
      <c r="U245" s="10"/>
      <c r="V245" s="5"/>
      <c r="W245" s="5"/>
      <c r="X245" s="5"/>
      <c r="Y245" s="5"/>
      <c r="Z245" s="5"/>
      <c r="AA245" s="5"/>
      <c r="AB245" s="5"/>
      <c r="AC245" s="5"/>
    </row>
    <row r="246" spans="1:29" x14ac:dyDescent="0.25">
      <c r="A246" s="4" t="s">
        <v>720</v>
      </c>
      <c r="B246" s="4" t="s">
        <v>717</v>
      </c>
      <c r="C246" s="12" t="s">
        <v>922</v>
      </c>
      <c r="D246" s="4" t="s">
        <v>661</v>
      </c>
      <c r="E246" s="4" t="s">
        <v>721</v>
      </c>
      <c r="F246" s="12">
        <v>2019</v>
      </c>
      <c r="G246" s="6">
        <f t="shared" si="4"/>
        <v>0.5</v>
      </c>
      <c r="H246" s="10"/>
      <c r="I246" s="10"/>
      <c r="J246" s="10"/>
      <c r="K246" s="10"/>
      <c r="L246" s="10"/>
      <c r="M246" s="10">
        <v>0.5</v>
      </c>
      <c r="N246" s="10"/>
      <c r="O246" s="10"/>
      <c r="P246" s="10"/>
      <c r="Q246" s="10"/>
      <c r="R246" s="10"/>
      <c r="S246" s="10"/>
      <c r="T246" s="10"/>
      <c r="U246" s="10"/>
      <c r="V246" s="5"/>
      <c r="W246" s="5"/>
      <c r="X246" s="5"/>
      <c r="Y246" s="5"/>
      <c r="Z246" s="5"/>
      <c r="AA246" s="5"/>
      <c r="AB246" s="5"/>
      <c r="AC246" s="5"/>
    </row>
    <row r="247" spans="1:29" x14ac:dyDescent="0.25">
      <c r="A247" s="4" t="s">
        <v>722</v>
      </c>
      <c r="B247" s="4" t="s">
        <v>717</v>
      </c>
      <c r="C247" s="12" t="s">
        <v>921</v>
      </c>
      <c r="D247" s="4" t="s">
        <v>723</v>
      </c>
      <c r="E247" s="4" t="s">
        <v>724</v>
      </c>
      <c r="F247" s="12">
        <v>2017</v>
      </c>
      <c r="G247" s="6">
        <f t="shared" si="4"/>
        <v>9</v>
      </c>
      <c r="H247" s="10"/>
      <c r="I247" s="10">
        <f>5.5+1</f>
        <v>6.5</v>
      </c>
      <c r="J247" s="10"/>
      <c r="K247" s="10"/>
      <c r="L247" s="10"/>
      <c r="M247" s="10">
        <v>0.5</v>
      </c>
      <c r="N247" s="10"/>
      <c r="O247" s="10"/>
      <c r="P247" s="10">
        <v>2</v>
      </c>
      <c r="Q247" s="10"/>
      <c r="R247" s="10"/>
      <c r="S247" s="10"/>
      <c r="T247" s="10"/>
      <c r="U247" s="10"/>
      <c r="V247" s="5"/>
      <c r="W247" s="5"/>
      <c r="X247" s="5"/>
      <c r="Y247" s="5"/>
      <c r="Z247" s="5"/>
      <c r="AA247" s="5"/>
      <c r="AB247" s="5"/>
      <c r="AC247" s="5"/>
    </row>
    <row r="248" spans="1:29" x14ac:dyDescent="0.25">
      <c r="A248" s="4" t="s">
        <v>725</v>
      </c>
      <c r="B248" s="4" t="s">
        <v>726</v>
      </c>
      <c r="C248" s="12" t="s">
        <v>922</v>
      </c>
      <c r="D248" s="4" t="s">
        <v>727</v>
      </c>
      <c r="E248" s="4" t="s">
        <v>728</v>
      </c>
      <c r="F248" s="12">
        <v>2009</v>
      </c>
      <c r="G248" s="6">
        <f t="shared" si="4"/>
        <v>9</v>
      </c>
      <c r="H248" s="10"/>
      <c r="I248" s="10"/>
      <c r="J248" s="10"/>
      <c r="K248" s="10">
        <v>3.5</v>
      </c>
      <c r="L248" s="10">
        <v>3</v>
      </c>
      <c r="M248" s="10"/>
      <c r="N248" s="10"/>
      <c r="O248" s="10"/>
      <c r="P248" s="10">
        <v>2.5</v>
      </c>
      <c r="Q248" s="10"/>
      <c r="R248" s="10"/>
      <c r="S248" s="10"/>
      <c r="T248" s="10"/>
      <c r="U248" s="10"/>
      <c r="V248" s="5"/>
      <c r="W248" s="5"/>
      <c r="X248" s="5"/>
      <c r="Y248" s="5"/>
      <c r="Z248" s="5"/>
      <c r="AA248" s="5"/>
      <c r="AB248" s="5"/>
      <c r="AC248" s="5"/>
    </row>
    <row r="249" spans="1:29" x14ac:dyDescent="0.25">
      <c r="A249" s="4" t="s">
        <v>729</v>
      </c>
      <c r="B249" s="4" t="s">
        <v>726</v>
      </c>
      <c r="C249" s="12" t="s">
        <v>922</v>
      </c>
      <c r="D249" s="4" t="s">
        <v>730</v>
      </c>
      <c r="E249" s="4" t="s">
        <v>721</v>
      </c>
      <c r="F249" s="12">
        <v>2023</v>
      </c>
      <c r="G249" s="6">
        <f t="shared" si="4"/>
        <v>24</v>
      </c>
      <c r="H249" s="10"/>
      <c r="I249" s="10">
        <f>7.5+1+2</f>
        <v>10.5</v>
      </c>
      <c r="J249" s="10">
        <v>6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>
        <v>7.5</v>
      </c>
      <c r="U249" s="10"/>
      <c r="V249" s="5"/>
      <c r="W249" s="5"/>
      <c r="X249" s="5"/>
      <c r="Y249" s="5"/>
      <c r="Z249" s="5"/>
      <c r="AA249" s="5"/>
      <c r="AB249" s="5"/>
      <c r="AC249" s="5"/>
    </row>
    <row r="250" spans="1:29" x14ac:dyDescent="0.25">
      <c r="A250" s="4" t="s">
        <v>731</v>
      </c>
      <c r="B250" s="4" t="s">
        <v>726</v>
      </c>
      <c r="C250" s="12" t="s">
        <v>921</v>
      </c>
      <c r="D250" s="4" t="s">
        <v>732</v>
      </c>
      <c r="E250" s="4" t="s">
        <v>222</v>
      </c>
      <c r="F250" s="12">
        <v>2015</v>
      </c>
      <c r="G250" s="6">
        <f t="shared" si="4"/>
        <v>6.25</v>
      </c>
      <c r="H250" s="10"/>
      <c r="I250" s="10"/>
      <c r="J250" s="10"/>
      <c r="K250" s="10"/>
      <c r="L250" s="10">
        <v>3</v>
      </c>
      <c r="M250" s="10"/>
      <c r="N250" s="10"/>
      <c r="O250" s="10"/>
      <c r="P250" s="10">
        <v>2.5</v>
      </c>
      <c r="Q250" s="10"/>
      <c r="R250" s="10"/>
      <c r="S250" s="10"/>
      <c r="T250" s="10">
        <v>0.75</v>
      </c>
      <c r="U250" s="10"/>
      <c r="V250" s="5"/>
      <c r="W250" s="5"/>
      <c r="X250" s="5"/>
      <c r="Y250" s="5"/>
      <c r="Z250" s="5"/>
      <c r="AA250" s="5"/>
      <c r="AB250" s="5"/>
      <c r="AC250" s="5"/>
    </row>
    <row r="251" spans="1:29" x14ac:dyDescent="0.25">
      <c r="A251" s="4" t="s">
        <v>733</v>
      </c>
      <c r="B251" s="4" t="s">
        <v>734</v>
      </c>
      <c r="C251" s="12" t="s">
        <v>921</v>
      </c>
      <c r="D251" s="4" t="s">
        <v>735</v>
      </c>
      <c r="E251" s="4" t="s">
        <v>736</v>
      </c>
      <c r="F251" s="12">
        <v>2007</v>
      </c>
      <c r="G251" s="6">
        <f t="shared" si="4"/>
        <v>34.75</v>
      </c>
      <c r="H251" s="10"/>
      <c r="I251" s="10">
        <f>7.5+1</f>
        <v>8.5</v>
      </c>
      <c r="J251" s="10"/>
      <c r="K251" s="10">
        <v>2</v>
      </c>
      <c r="L251" s="10">
        <v>2.5</v>
      </c>
      <c r="M251" s="10"/>
      <c r="N251" s="10">
        <v>8</v>
      </c>
      <c r="O251" s="10"/>
      <c r="P251" s="10">
        <v>2.5</v>
      </c>
      <c r="Q251" s="10"/>
      <c r="R251" s="10">
        <v>2.25</v>
      </c>
      <c r="S251" s="10">
        <v>0.75</v>
      </c>
      <c r="T251" s="10">
        <f>7.5+0.75</f>
        <v>8.25</v>
      </c>
      <c r="U251" s="10"/>
      <c r="V251" s="5"/>
      <c r="W251" s="5"/>
      <c r="X251" s="5"/>
      <c r="Y251" s="5"/>
      <c r="Z251" s="5"/>
      <c r="AA251" s="5"/>
      <c r="AB251" s="5"/>
      <c r="AC251" s="5"/>
    </row>
    <row r="252" spans="1:29" ht="30" x14ac:dyDescent="0.25">
      <c r="A252" s="4" t="s">
        <v>737</v>
      </c>
      <c r="B252" s="4" t="s">
        <v>734</v>
      </c>
      <c r="C252" s="12" t="s">
        <v>922</v>
      </c>
      <c r="D252" s="4" t="s">
        <v>200</v>
      </c>
      <c r="E252" s="4" t="s">
        <v>738</v>
      </c>
      <c r="F252" s="12" t="s">
        <v>964</v>
      </c>
      <c r="G252" s="6">
        <f t="shared" si="4"/>
        <v>51.5</v>
      </c>
      <c r="H252" s="10"/>
      <c r="I252" s="10">
        <v>7.5</v>
      </c>
      <c r="J252" s="10">
        <v>6</v>
      </c>
      <c r="K252" s="10">
        <v>2</v>
      </c>
      <c r="L252" s="10">
        <v>2.5</v>
      </c>
      <c r="M252" s="10"/>
      <c r="N252" s="10">
        <v>8.5</v>
      </c>
      <c r="O252" s="10">
        <v>6</v>
      </c>
      <c r="P252" s="10">
        <v>2.5</v>
      </c>
      <c r="Q252" s="10"/>
      <c r="R252" s="10">
        <v>2.25</v>
      </c>
      <c r="S252" s="10">
        <v>0.75</v>
      </c>
      <c r="T252" s="10">
        <v>7.5</v>
      </c>
      <c r="U252" s="10">
        <v>6</v>
      </c>
      <c r="V252" s="5"/>
      <c r="W252" s="5"/>
      <c r="X252" s="5"/>
      <c r="Y252" s="5"/>
      <c r="Z252" s="5"/>
      <c r="AA252" s="5"/>
      <c r="AB252" s="5"/>
      <c r="AC252" s="5"/>
    </row>
    <row r="253" spans="1:29" x14ac:dyDescent="0.25">
      <c r="A253" s="4" t="s">
        <v>932</v>
      </c>
      <c r="B253" s="4" t="s">
        <v>734</v>
      </c>
      <c r="C253" s="12" t="s">
        <v>922</v>
      </c>
      <c r="D253" s="4" t="s">
        <v>150</v>
      </c>
      <c r="E253" s="4" t="s">
        <v>456</v>
      </c>
      <c r="F253" s="12">
        <v>2025</v>
      </c>
      <c r="G253" s="6">
        <f t="shared" si="4"/>
        <v>18.5</v>
      </c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0">
        <v>2.25</v>
      </c>
      <c r="S253" s="10">
        <v>0.75</v>
      </c>
      <c r="T253" s="10">
        <f>7.5+2</f>
        <v>9.5</v>
      </c>
      <c r="U253" s="10">
        <v>6</v>
      </c>
      <c r="V253" s="5"/>
      <c r="W253" s="5"/>
      <c r="X253" s="5"/>
      <c r="Y253" s="5"/>
      <c r="Z253" s="5"/>
      <c r="AA253" s="5"/>
      <c r="AB253" s="5"/>
      <c r="AC253" s="5"/>
    </row>
    <row r="254" spans="1:29" x14ac:dyDescent="0.25">
      <c r="A254" s="4" t="s">
        <v>739</v>
      </c>
      <c r="B254" s="4" t="s">
        <v>740</v>
      </c>
      <c r="C254" s="12" t="s">
        <v>922</v>
      </c>
      <c r="D254" s="4" t="s">
        <v>741</v>
      </c>
      <c r="E254" s="4" t="s">
        <v>395</v>
      </c>
      <c r="F254" s="12">
        <v>2020</v>
      </c>
      <c r="G254" s="6">
        <f t="shared" si="4"/>
        <v>2.25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>
        <v>2.25</v>
      </c>
      <c r="S254" s="10"/>
      <c r="T254" s="10"/>
      <c r="U254" s="10"/>
      <c r="V254" s="5"/>
      <c r="W254" s="5"/>
      <c r="X254" s="5"/>
      <c r="Y254" s="5"/>
      <c r="Z254" s="5"/>
      <c r="AA254" s="5"/>
      <c r="AB254" s="5"/>
      <c r="AC254" s="5"/>
    </row>
    <row r="255" spans="1:29" x14ac:dyDescent="0.25">
      <c r="A255" s="4" t="s">
        <v>954</v>
      </c>
      <c r="B255" s="4" t="s">
        <v>740</v>
      </c>
      <c r="C255" s="12" t="s">
        <v>922</v>
      </c>
      <c r="D255" s="4" t="s">
        <v>955</v>
      </c>
      <c r="E255" s="4" t="s">
        <v>593</v>
      </c>
      <c r="F255" s="12"/>
      <c r="G255" s="6">
        <f t="shared" si="4"/>
        <v>0</v>
      </c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0"/>
      <c r="T255" s="10"/>
      <c r="U255" s="10"/>
      <c r="V255" s="5"/>
      <c r="W255" s="5"/>
      <c r="X255" s="5"/>
      <c r="Y255" s="5"/>
      <c r="Z255" s="5"/>
      <c r="AA255" s="5"/>
      <c r="AB255" s="5"/>
      <c r="AC255" s="5"/>
    </row>
    <row r="256" spans="1:29" x14ac:dyDescent="0.25">
      <c r="A256" s="4" t="s">
        <v>886</v>
      </c>
      <c r="B256" s="4" t="s">
        <v>740</v>
      </c>
      <c r="C256" s="12" t="s">
        <v>921</v>
      </c>
      <c r="D256" s="4" t="s">
        <v>887</v>
      </c>
      <c r="E256" s="4" t="s">
        <v>888</v>
      </c>
      <c r="F256" s="12">
        <v>2021</v>
      </c>
      <c r="G256" s="6">
        <f t="shared" si="4"/>
        <v>0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5"/>
      <c r="W256" s="5"/>
      <c r="X256" s="5"/>
      <c r="Y256" s="5"/>
      <c r="Z256" s="5"/>
      <c r="AA256" s="5"/>
      <c r="AB256" s="5"/>
      <c r="AC256" s="5"/>
    </row>
    <row r="257" spans="1:29" x14ac:dyDescent="0.25">
      <c r="A257" s="4" t="s">
        <v>742</v>
      </c>
      <c r="B257" s="4" t="s">
        <v>743</v>
      </c>
      <c r="C257" s="12" t="s">
        <v>922</v>
      </c>
      <c r="D257" s="4" t="s">
        <v>744</v>
      </c>
      <c r="E257" s="4" t="s">
        <v>745</v>
      </c>
      <c r="F257" s="12">
        <v>2023</v>
      </c>
      <c r="G257" s="6">
        <f t="shared" si="4"/>
        <v>6</v>
      </c>
      <c r="H257" s="10"/>
      <c r="I257" s="10"/>
      <c r="J257" s="10">
        <v>6</v>
      </c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5"/>
      <c r="W257" s="5"/>
      <c r="X257" s="5"/>
      <c r="Y257" s="5"/>
      <c r="Z257" s="5"/>
      <c r="AA257" s="5"/>
      <c r="AB257" s="5"/>
      <c r="AC257" s="5"/>
    </row>
    <row r="258" spans="1:29" x14ac:dyDescent="0.25">
      <c r="A258" s="4" t="s">
        <v>746</v>
      </c>
      <c r="B258" s="4" t="s">
        <v>743</v>
      </c>
      <c r="C258" s="12" t="s">
        <v>921</v>
      </c>
      <c r="D258" s="4" t="s">
        <v>747</v>
      </c>
      <c r="E258" s="4" t="s">
        <v>748</v>
      </c>
      <c r="F258" s="12">
        <v>2020</v>
      </c>
      <c r="G258" s="6">
        <f t="shared" si="4"/>
        <v>0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5"/>
      <c r="W258" s="5"/>
      <c r="X258" s="5"/>
      <c r="Y258" s="5"/>
      <c r="Z258" s="5"/>
      <c r="AA258" s="5"/>
      <c r="AB258" s="5"/>
      <c r="AC258" s="5"/>
    </row>
    <row r="259" spans="1:29" x14ac:dyDescent="0.25">
      <c r="A259" s="4" t="s">
        <v>749</v>
      </c>
      <c r="B259" s="4" t="s">
        <v>743</v>
      </c>
      <c r="C259" s="12" t="s">
        <v>922</v>
      </c>
      <c r="D259" s="4" t="s">
        <v>750</v>
      </c>
      <c r="E259" s="4" t="s">
        <v>751</v>
      </c>
      <c r="F259" s="12">
        <v>2023</v>
      </c>
      <c r="G259" s="6">
        <f t="shared" si="4"/>
        <v>20.25</v>
      </c>
      <c r="H259" s="10"/>
      <c r="I259" s="10">
        <v>7.5</v>
      </c>
      <c r="J259" s="10">
        <v>6</v>
      </c>
      <c r="K259" s="10">
        <v>2.5</v>
      </c>
      <c r="L259" s="10">
        <v>3</v>
      </c>
      <c r="M259" s="10"/>
      <c r="N259" s="10"/>
      <c r="O259" s="10"/>
      <c r="P259" s="10"/>
      <c r="Q259" s="10"/>
      <c r="R259" s="10">
        <v>1.25</v>
      </c>
      <c r="S259" s="10"/>
      <c r="T259" s="10"/>
      <c r="U259" s="10"/>
      <c r="V259" s="5"/>
      <c r="W259" s="5"/>
      <c r="X259" s="5"/>
      <c r="Y259" s="5"/>
      <c r="Z259" s="5"/>
      <c r="AA259" s="5"/>
      <c r="AB259" s="5"/>
      <c r="AC259" s="5"/>
    </row>
    <row r="260" spans="1:29" x14ac:dyDescent="0.25">
      <c r="A260" s="4" t="s">
        <v>752</v>
      </c>
      <c r="B260" s="4" t="s">
        <v>753</v>
      </c>
      <c r="C260" s="12" t="s">
        <v>921</v>
      </c>
      <c r="D260" s="4" t="s">
        <v>754</v>
      </c>
      <c r="E260" s="4" t="s">
        <v>593</v>
      </c>
      <c r="F260" s="12">
        <v>2006</v>
      </c>
      <c r="G260" s="6">
        <f t="shared" ref="G260:G298" si="5">SUM(H260:AC260)</f>
        <v>0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5"/>
      <c r="W260" s="5"/>
      <c r="X260" s="5"/>
      <c r="Y260" s="5"/>
      <c r="Z260" s="5"/>
      <c r="AA260" s="5"/>
      <c r="AB260" s="5"/>
      <c r="AC260" s="5"/>
    </row>
    <row r="261" spans="1:29" x14ac:dyDescent="0.25">
      <c r="A261" s="4" t="s">
        <v>864</v>
      </c>
      <c r="B261" s="4" t="s">
        <v>753</v>
      </c>
      <c r="C261" s="12" t="s">
        <v>922</v>
      </c>
      <c r="D261" s="4" t="s">
        <v>865</v>
      </c>
      <c r="E261" s="4" t="s">
        <v>866</v>
      </c>
      <c r="F261" s="12">
        <v>2023</v>
      </c>
      <c r="G261" s="6">
        <f t="shared" si="5"/>
        <v>6</v>
      </c>
      <c r="H261" s="15"/>
      <c r="I261" s="15"/>
      <c r="J261" s="10">
        <v>6</v>
      </c>
      <c r="K261" s="15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5"/>
      <c r="W261" s="5"/>
      <c r="X261" s="5"/>
      <c r="Y261" s="5"/>
      <c r="Z261" s="5"/>
      <c r="AA261" s="5"/>
      <c r="AB261" s="5"/>
      <c r="AC261" s="5"/>
    </row>
    <row r="262" spans="1:29" x14ac:dyDescent="0.25">
      <c r="A262" s="4" t="s">
        <v>755</v>
      </c>
      <c r="B262" s="4" t="s">
        <v>753</v>
      </c>
      <c r="C262" s="12" t="s">
        <v>922</v>
      </c>
      <c r="D262" s="4" t="s">
        <v>756</v>
      </c>
      <c r="E262" s="4" t="s">
        <v>757</v>
      </c>
      <c r="F262" s="12" t="s">
        <v>892</v>
      </c>
      <c r="G262" s="6">
        <f t="shared" si="5"/>
        <v>14.5</v>
      </c>
      <c r="H262" s="10"/>
      <c r="I262" s="10">
        <f>7.5+1</f>
        <v>8.5</v>
      </c>
      <c r="J262" s="10">
        <v>6</v>
      </c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5"/>
      <c r="W262" s="5"/>
      <c r="X262" s="5"/>
      <c r="Y262" s="5"/>
      <c r="Z262" s="5"/>
      <c r="AA262" s="5"/>
      <c r="AB262" s="5"/>
      <c r="AC262" s="5"/>
    </row>
    <row r="263" spans="1:29" x14ac:dyDescent="0.25">
      <c r="A263" s="4" t="s">
        <v>758</v>
      </c>
      <c r="B263" s="4" t="s">
        <v>759</v>
      </c>
      <c r="C263" s="12" t="s">
        <v>922</v>
      </c>
      <c r="D263" s="4" t="s">
        <v>760</v>
      </c>
      <c r="E263" s="4" t="s">
        <v>761</v>
      </c>
      <c r="F263" s="12">
        <v>2019</v>
      </c>
      <c r="G263" s="6">
        <f t="shared" si="5"/>
        <v>0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5"/>
      <c r="W263" s="5"/>
      <c r="X263" s="5"/>
      <c r="Y263" s="5"/>
      <c r="Z263" s="5"/>
      <c r="AA263" s="5"/>
      <c r="AB263" s="5"/>
      <c r="AC263" s="5"/>
    </row>
    <row r="264" spans="1:29" x14ac:dyDescent="0.25">
      <c r="A264" s="4" t="s">
        <v>762</v>
      </c>
      <c r="B264" s="4" t="s">
        <v>759</v>
      </c>
      <c r="C264" s="12" t="s">
        <v>922</v>
      </c>
      <c r="D264" s="4" t="s">
        <v>763</v>
      </c>
      <c r="E264" s="4" t="s">
        <v>365</v>
      </c>
      <c r="F264" s="12">
        <v>2023</v>
      </c>
      <c r="G264" s="6">
        <f t="shared" si="5"/>
        <v>0</v>
      </c>
      <c r="H264" s="10"/>
      <c r="I264" s="10"/>
      <c r="J264" s="10">
        <v>0</v>
      </c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5"/>
      <c r="W264" s="5"/>
      <c r="X264" s="5"/>
      <c r="Y264" s="5"/>
      <c r="Z264" s="5"/>
      <c r="AA264" s="5"/>
      <c r="AB264" s="5"/>
      <c r="AC264" s="5"/>
    </row>
    <row r="265" spans="1:29" x14ac:dyDescent="0.25">
      <c r="A265" s="4" t="s">
        <v>764</v>
      </c>
      <c r="B265" s="4" t="s">
        <v>759</v>
      </c>
      <c r="C265" s="12" t="s">
        <v>921</v>
      </c>
      <c r="D265" s="4" t="s">
        <v>765</v>
      </c>
      <c r="E265" s="4" t="s">
        <v>766</v>
      </c>
      <c r="F265" s="12">
        <v>2010</v>
      </c>
      <c r="G265" s="6">
        <f t="shared" si="5"/>
        <v>0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5"/>
      <c r="W265" s="5"/>
      <c r="X265" s="5"/>
      <c r="Y265" s="5"/>
      <c r="Z265" s="5"/>
      <c r="AA265" s="5"/>
      <c r="AB265" s="5"/>
      <c r="AC265" s="5"/>
    </row>
    <row r="266" spans="1:29" x14ac:dyDescent="0.25">
      <c r="A266" s="4" t="s">
        <v>767</v>
      </c>
      <c r="B266" s="4" t="s">
        <v>768</v>
      </c>
      <c r="C266" s="12" t="s">
        <v>922</v>
      </c>
      <c r="D266" s="4" t="s">
        <v>769</v>
      </c>
      <c r="E266" s="4" t="s">
        <v>44</v>
      </c>
      <c r="F266" s="12">
        <v>2023</v>
      </c>
      <c r="G266" s="6">
        <f t="shared" si="5"/>
        <v>16</v>
      </c>
      <c r="H266" s="10"/>
      <c r="I266" s="10">
        <v>7.5</v>
      </c>
      <c r="J266" s="10">
        <v>6</v>
      </c>
      <c r="K266" s="10"/>
      <c r="L266" s="10"/>
      <c r="M266" s="10"/>
      <c r="N266" s="10"/>
      <c r="O266" s="10"/>
      <c r="P266" s="10"/>
      <c r="Q266" s="10"/>
      <c r="R266" s="10">
        <v>2.5</v>
      </c>
      <c r="S266" s="10"/>
      <c r="T266" s="10"/>
      <c r="U266" s="10"/>
      <c r="V266" s="5"/>
      <c r="W266" s="5"/>
      <c r="X266" s="5"/>
      <c r="Y266" s="5"/>
      <c r="Z266" s="5"/>
      <c r="AA266" s="5"/>
      <c r="AB266" s="5"/>
      <c r="AC266" s="5"/>
    </row>
    <row r="267" spans="1:29" x14ac:dyDescent="0.25">
      <c r="A267" s="4" t="s">
        <v>770</v>
      </c>
      <c r="B267" s="4" t="s">
        <v>768</v>
      </c>
      <c r="C267" s="12" t="s">
        <v>921</v>
      </c>
      <c r="D267" s="4" t="s">
        <v>244</v>
      </c>
      <c r="E267" s="4" t="s">
        <v>547</v>
      </c>
      <c r="F267" s="12">
        <v>2018</v>
      </c>
      <c r="G267" s="6">
        <f t="shared" si="5"/>
        <v>2.5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v>2.5</v>
      </c>
      <c r="S267" s="10"/>
      <c r="T267" s="10"/>
      <c r="U267" s="10"/>
      <c r="V267" s="5"/>
      <c r="W267" s="5"/>
      <c r="X267" s="5"/>
      <c r="Y267" s="5"/>
      <c r="Z267" s="5"/>
      <c r="AA267" s="5"/>
      <c r="AB267" s="5"/>
      <c r="AC267" s="5"/>
    </row>
    <row r="268" spans="1:29" x14ac:dyDescent="0.25">
      <c r="A268" s="4" t="s">
        <v>771</v>
      </c>
      <c r="B268" s="4" t="s">
        <v>768</v>
      </c>
      <c r="C268" s="12" t="s">
        <v>922</v>
      </c>
      <c r="D268" s="4" t="s">
        <v>772</v>
      </c>
      <c r="E268" s="4" t="s">
        <v>773</v>
      </c>
      <c r="F268" s="12">
        <v>2023</v>
      </c>
      <c r="G268" s="6">
        <f t="shared" si="5"/>
        <v>14.5</v>
      </c>
      <c r="H268" s="10"/>
      <c r="I268" s="10">
        <f>7.5+1</f>
        <v>8.5</v>
      </c>
      <c r="J268" s="10">
        <v>6</v>
      </c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5"/>
      <c r="W268" s="5"/>
      <c r="X268" s="5"/>
      <c r="Y268" s="5"/>
      <c r="Z268" s="5"/>
      <c r="AA268" s="5"/>
      <c r="AB268" s="5"/>
      <c r="AC268" s="5"/>
    </row>
    <row r="269" spans="1:29" x14ac:dyDescent="0.25">
      <c r="A269" s="4" t="s">
        <v>933</v>
      </c>
      <c r="B269" s="4" t="s">
        <v>774</v>
      </c>
      <c r="C269" s="12" t="s">
        <v>921</v>
      </c>
      <c r="D269" s="4" t="s">
        <v>934</v>
      </c>
      <c r="E269" s="4" t="s">
        <v>935</v>
      </c>
      <c r="F269" s="12"/>
      <c r="G269" s="6">
        <f t="shared" si="5"/>
        <v>0</v>
      </c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0"/>
      <c r="S269" s="10"/>
      <c r="T269" s="10"/>
      <c r="U269" s="10"/>
      <c r="V269" s="5"/>
      <c r="W269" s="5"/>
      <c r="X269" s="5"/>
      <c r="Y269" s="5"/>
      <c r="Z269" s="5"/>
      <c r="AA269" s="5"/>
      <c r="AB269" s="5"/>
      <c r="AC269" s="5"/>
    </row>
    <row r="270" spans="1:29" x14ac:dyDescent="0.25">
      <c r="A270" s="4" t="s">
        <v>775</v>
      </c>
      <c r="B270" s="4" t="s">
        <v>774</v>
      </c>
      <c r="C270" s="12" t="s">
        <v>922</v>
      </c>
      <c r="D270" s="4" t="s">
        <v>776</v>
      </c>
      <c r="E270" s="4" t="s">
        <v>777</v>
      </c>
      <c r="F270" s="12">
        <v>2019</v>
      </c>
      <c r="G270" s="6">
        <f t="shared" si="5"/>
        <v>6.25</v>
      </c>
      <c r="H270" s="10"/>
      <c r="I270" s="10"/>
      <c r="J270" s="10"/>
      <c r="K270" s="10">
        <v>2.75</v>
      </c>
      <c r="L270" s="10">
        <v>3</v>
      </c>
      <c r="M270" s="10"/>
      <c r="N270" s="10"/>
      <c r="O270" s="10"/>
      <c r="P270" s="10"/>
      <c r="Q270" s="10"/>
      <c r="R270" s="10"/>
      <c r="S270" s="10">
        <v>0.5</v>
      </c>
      <c r="T270" s="10"/>
      <c r="U270" s="10"/>
      <c r="V270" s="5"/>
      <c r="W270" s="5"/>
      <c r="X270" s="5"/>
      <c r="Y270" s="5"/>
      <c r="Z270" s="5"/>
      <c r="AA270" s="5"/>
      <c r="AB270" s="5"/>
      <c r="AC270" s="5"/>
    </row>
    <row r="271" spans="1:29" x14ac:dyDescent="0.25">
      <c r="A271" s="4" t="s">
        <v>778</v>
      </c>
      <c r="B271" s="4" t="s">
        <v>774</v>
      </c>
      <c r="C271" s="12" t="s">
        <v>922</v>
      </c>
      <c r="D271" s="4" t="s">
        <v>331</v>
      </c>
      <c r="E271" s="4" t="s">
        <v>12</v>
      </c>
      <c r="F271" s="12">
        <v>2019</v>
      </c>
      <c r="G271" s="6">
        <f t="shared" si="5"/>
        <v>19.25</v>
      </c>
      <c r="H271" s="10"/>
      <c r="I271" s="10"/>
      <c r="J271" s="10"/>
      <c r="K271" s="10">
        <v>2.75</v>
      </c>
      <c r="L271" s="10">
        <v>3</v>
      </c>
      <c r="M271" s="10">
        <v>0.5</v>
      </c>
      <c r="N271" s="10"/>
      <c r="O271" s="10"/>
      <c r="P271" s="10">
        <v>3</v>
      </c>
      <c r="Q271" s="10"/>
      <c r="R271" s="10">
        <v>3.25</v>
      </c>
      <c r="S271" s="10">
        <v>0.5</v>
      </c>
      <c r="T271" s="10">
        <f>5.5+0.75</f>
        <v>6.25</v>
      </c>
      <c r="U271" s="10"/>
      <c r="V271" s="5"/>
      <c r="W271" s="5"/>
      <c r="X271" s="5"/>
      <c r="Y271" s="5"/>
      <c r="Z271" s="5"/>
      <c r="AA271" s="5"/>
      <c r="AB271" s="5"/>
      <c r="AC271" s="5"/>
    </row>
    <row r="272" spans="1:29" x14ac:dyDescent="0.25">
      <c r="A272" s="4" t="s">
        <v>779</v>
      </c>
      <c r="B272" s="4" t="s">
        <v>780</v>
      </c>
      <c r="C272" s="12" t="s">
        <v>921</v>
      </c>
      <c r="D272" s="4" t="s">
        <v>661</v>
      </c>
      <c r="E272" s="4" t="s">
        <v>781</v>
      </c>
      <c r="F272" s="12">
        <v>2023</v>
      </c>
      <c r="G272" s="6">
        <f t="shared" si="5"/>
        <v>9.25</v>
      </c>
      <c r="H272" s="10"/>
      <c r="I272" s="10"/>
      <c r="J272" s="10">
        <v>6</v>
      </c>
      <c r="K272" s="10"/>
      <c r="L272" s="10"/>
      <c r="M272" s="10"/>
      <c r="N272" s="10"/>
      <c r="O272" s="10"/>
      <c r="P272" s="10"/>
      <c r="Q272" s="10"/>
      <c r="R272" s="10">
        <v>3.25</v>
      </c>
      <c r="S272" s="10"/>
      <c r="T272" s="10"/>
      <c r="U272" s="10"/>
      <c r="V272" s="5"/>
      <c r="W272" s="5"/>
      <c r="X272" s="5"/>
      <c r="Y272" s="5"/>
      <c r="Z272" s="5"/>
      <c r="AA272" s="5"/>
      <c r="AB272" s="5"/>
      <c r="AC272" s="5"/>
    </row>
    <row r="273" spans="1:29" x14ac:dyDescent="0.25">
      <c r="A273" s="4" t="s">
        <v>782</v>
      </c>
      <c r="B273" s="4" t="s">
        <v>780</v>
      </c>
      <c r="C273" s="12" t="s">
        <v>922</v>
      </c>
      <c r="D273" s="4" t="s">
        <v>783</v>
      </c>
      <c r="E273" s="4" t="s">
        <v>784</v>
      </c>
      <c r="F273" s="12">
        <v>2023</v>
      </c>
      <c r="G273" s="6">
        <f t="shared" si="5"/>
        <v>46.75</v>
      </c>
      <c r="H273" s="10"/>
      <c r="I273" s="10">
        <f>7.5+2+1</f>
        <v>10.5</v>
      </c>
      <c r="J273" s="10">
        <v>6</v>
      </c>
      <c r="K273" s="10">
        <v>2.75</v>
      </c>
      <c r="L273" s="10">
        <v>3</v>
      </c>
      <c r="M273" s="10"/>
      <c r="N273" s="10">
        <v>9</v>
      </c>
      <c r="O273" s="10"/>
      <c r="P273" s="10">
        <v>3</v>
      </c>
      <c r="Q273" s="10"/>
      <c r="R273" s="10">
        <v>3.25</v>
      </c>
      <c r="S273" s="10"/>
      <c r="T273" s="10">
        <f>7.5+0.75+1</f>
        <v>9.25</v>
      </c>
      <c r="U273" s="10"/>
      <c r="V273" s="5"/>
      <c r="W273" s="5"/>
      <c r="X273" s="5"/>
      <c r="Y273" s="5"/>
      <c r="Z273" s="5"/>
      <c r="AA273" s="5"/>
      <c r="AB273" s="5"/>
      <c r="AC273" s="5"/>
    </row>
    <row r="274" spans="1:29" x14ac:dyDescent="0.25">
      <c r="A274" s="4" t="s">
        <v>785</v>
      </c>
      <c r="B274" s="4" t="s">
        <v>780</v>
      </c>
      <c r="C274" s="12" t="s">
        <v>922</v>
      </c>
      <c r="D274" s="4" t="s">
        <v>786</v>
      </c>
      <c r="E274" s="4" t="s">
        <v>787</v>
      </c>
      <c r="F274" s="12">
        <v>2013</v>
      </c>
      <c r="G274" s="6">
        <f t="shared" si="5"/>
        <v>4</v>
      </c>
      <c r="H274" s="10"/>
      <c r="I274" s="10"/>
      <c r="J274" s="10"/>
      <c r="K274" s="10"/>
      <c r="L274" s="10"/>
      <c r="M274" s="10"/>
      <c r="N274" s="10"/>
      <c r="O274" s="10"/>
      <c r="P274" s="10">
        <v>2</v>
      </c>
      <c r="Q274" s="10"/>
      <c r="R274" s="10">
        <v>2</v>
      </c>
      <c r="S274" s="10"/>
      <c r="T274" s="10"/>
      <c r="U274" s="10"/>
      <c r="V274" s="5"/>
      <c r="W274" s="5"/>
      <c r="X274" s="5"/>
      <c r="Y274" s="5"/>
      <c r="Z274" s="5"/>
      <c r="AA274" s="5"/>
      <c r="AB274" s="5"/>
      <c r="AC274" s="5"/>
    </row>
    <row r="275" spans="1:29" x14ac:dyDescent="0.25">
      <c r="A275" s="4" t="s">
        <v>956</v>
      </c>
      <c r="B275" s="4" t="s">
        <v>788</v>
      </c>
      <c r="C275" s="12" t="s">
        <v>921</v>
      </c>
      <c r="D275" s="4" t="s">
        <v>957</v>
      </c>
      <c r="E275" s="4" t="s">
        <v>44</v>
      </c>
      <c r="F275" s="12"/>
      <c r="G275" s="6">
        <f t="shared" si="5"/>
        <v>0</v>
      </c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0"/>
      <c r="T275" s="10"/>
      <c r="U275" s="10"/>
      <c r="V275" s="5"/>
      <c r="W275" s="5"/>
      <c r="X275" s="5"/>
      <c r="Y275" s="5"/>
      <c r="Z275" s="5"/>
      <c r="AA275" s="5"/>
      <c r="AB275" s="5"/>
      <c r="AC275" s="5"/>
    </row>
    <row r="276" spans="1:29" x14ac:dyDescent="0.25">
      <c r="A276" s="4" t="s">
        <v>789</v>
      </c>
      <c r="B276" s="4" t="s">
        <v>788</v>
      </c>
      <c r="C276" s="12" t="s">
        <v>922</v>
      </c>
      <c r="D276" s="4" t="s">
        <v>790</v>
      </c>
      <c r="E276" s="4" t="s">
        <v>791</v>
      </c>
      <c r="F276" s="12">
        <v>2023</v>
      </c>
      <c r="G276" s="6">
        <f t="shared" si="5"/>
        <v>25.25</v>
      </c>
      <c r="H276" s="10"/>
      <c r="I276" s="10"/>
      <c r="J276" s="10">
        <v>6</v>
      </c>
      <c r="K276" s="10">
        <v>2.75</v>
      </c>
      <c r="L276" s="10">
        <v>3</v>
      </c>
      <c r="M276" s="10"/>
      <c r="N276" s="10">
        <v>5.75</v>
      </c>
      <c r="O276" s="10"/>
      <c r="P276" s="10">
        <v>3</v>
      </c>
      <c r="Q276" s="10"/>
      <c r="R276" s="10">
        <v>3.25</v>
      </c>
      <c r="S276" s="10">
        <v>1.5</v>
      </c>
      <c r="T276" s="10"/>
      <c r="U276" s="10"/>
      <c r="V276" s="5"/>
      <c r="W276" s="5"/>
      <c r="X276" s="5"/>
      <c r="Y276" s="5"/>
      <c r="Z276" s="5"/>
      <c r="AA276" s="5"/>
      <c r="AB276" s="5"/>
      <c r="AC276" s="5"/>
    </row>
    <row r="277" spans="1:29" x14ac:dyDescent="0.25">
      <c r="A277" s="4" t="s">
        <v>792</v>
      </c>
      <c r="B277" s="4" t="s">
        <v>788</v>
      </c>
      <c r="C277" s="12" t="s">
        <v>922</v>
      </c>
      <c r="D277" s="4" t="s">
        <v>793</v>
      </c>
      <c r="E277" s="4" t="s">
        <v>794</v>
      </c>
      <c r="F277" s="12">
        <v>2019</v>
      </c>
      <c r="G277" s="6">
        <f t="shared" si="5"/>
        <v>1.5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>
        <v>1.5</v>
      </c>
      <c r="T277" s="10"/>
      <c r="U277" s="10"/>
      <c r="V277" s="5"/>
      <c r="W277" s="5"/>
      <c r="X277" s="5"/>
      <c r="Y277" s="5"/>
      <c r="Z277" s="5"/>
      <c r="AA277" s="5"/>
      <c r="AB277" s="5"/>
      <c r="AC277" s="5"/>
    </row>
    <row r="278" spans="1:29" x14ac:dyDescent="0.25">
      <c r="A278" s="4" t="s">
        <v>795</v>
      </c>
      <c r="B278" s="4" t="s">
        <v>95</v>
      </c>
      <c r="C278" s="12" t="s">
        <v>922</v>
      </c>
      <c r="D278" s="4" t="s">
        <v>867</v>
      </c>
      <c r="E278" s="4" t="s">
        <v>796</v>
      </c>
      <c r="F278" s="12">
        <v>2024</v>
      </c>
      <c r="G278" s="6">
        <f t="shared" si="5"/>
        <v>6</v>
      </c>
      <c r="H278" s="15"/>
      <c r="I278" s="15"/>
      <c r="J278" s="15"/>
      <c r="K278" s="15"/>
      <c r="L278" s="10"/>
      <c r="M278" s="10"/>
      <c r="N278" s="10"/>
      <c r="O278" s="10">
        <v>6</v>
      </c>
      <c r="P278" s="10"/>
      <c r="Q278" s="10"/>
      <c r="R278" s="10"/>
      <c r="S278" s="10"/>
      <c r="T278" s="10"/>
      <c r="U278" s="10"/>
      <c r="V278" s="5"/>
      <c r="W278" s="5"/>
      <c r="X278" s="5"/>
      <c r="Y278" s="5"/>
      <c r="Z278" s="5"/>
      <c r="AA278" s="5"/>
      <c r="AB278" s="5"/>
      <c r="AC278" s="5"/>
    </row>
    <row r="279" spans="1:29" x14ac:dyDescent="0.25">
      <c r="A279" s="4" t="s">
        <v>936</v>
      </c>
      <c r="B279" s="4" t="s">
        <v>95</v>
      </c>
      <c r="C279" s="12" t="s">
        <v>921</v>
      </c>
      <c r="D279" s="4" t="s">
        <v>958</v>
      </c>
      <c r="E279" s="4" t="s">
        <v>796</v>
      </c>
      <c r="F279" s="12"/>
      <c r="G279" s="6">
        <f t="shared" si="5"/>
        <v>0</v>
      </c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0"/>
      <c r="T279" s="10"/>
      <c r="U279" s="10"/>
      <c r="V279" s="5"/>
      <c r="W279" s="5"/>
      <c r="X279" s="5"/>
      <c r="Y279" s="5"/>
      <c r="Z279" s="5"/>
      <c r="AA279" s="5"/>
      <c r="AB279" s="5"/>
      <c r="AC279" s="5"/>
    </row>
    <row r="280" spans="1:29" x14ac:dyDescent="0.25">
      <c r="A280" s="4" t="s">
        <v>797</v>
      </c>
      <c r="B280" s="4" t="s">
        <v>95</v>
      </c>
      <c r="C280" s="12" t="s">
        <v>922</v>
      </c>
      <c r="D280" s="4" t="s">
        <v>798</v>
      </c>
      <c r="E280" s="4" t="s">
        <v>799</v>
      </c>
      <c r="F280" s="12">
        <v>2013</v>
      </c>
      <c r="G280" s="6">
        <f t="shared" si="5"/>
        <v>26.5</v>
      </c>
      <c r="H280" s="10"/>
      <c r="I280" s="10">
        <f>7.5+1</f>
        <v>8.5</v>
      </c>
      <c r="J280" s="10"/>
      <c r="K280" s="10">
        <v>2.5</v>
      </c>
      <c r="L280" s="10">
        <v>2.5</v>
      </c>
      <c r="M280" s="10"/>
      <c r="N280" s="10"/>
      <c r="O280" s="10"/>
      <c r="P280" s="10">
        <v>2</v>
      </c>
      <c r="Q280" s="10"/>
      <c r="R280" s="10">
        <v>2.75</v>
      </c>
      <c r="S280" s="10"/>
      <c r="T280" s="10">
        <f>7.5+0.75</f>
        <v>8.25</v>
      </c>
      <c r="U280" s="10"/>
      <c r="V280" s="5"/>
      <c r="W280" s="5"/>
      <c r="X280" s="5"/>
      <c r="Y280" s="5"/>
      <c r="Z280" s="5"/>
      <c r="AA280" s="5"/>
      <c r="AB280" s="5"/>
      <c r="AC280" s="5"/>
    </row>
    <row r="281" spans="1:29" x14ac:dyDescent="0.25">
      <c r="A281" s="4" t="s">
        <v>800</v>
      </c>
      <c r="B281" s="4" t="s">
        <v>801</v>
      </c>
      <c r="C281" s="12" t="s">
        <v>921</v>
      </c>
      <c r="D281" s="4" t="s">
        <v>802</v>
      </c>
      <c r="E281" s="4" t="s">
        <v>803</v>
      </c>
      <c r="F281" s="12" t="s">
        <v>914</v>
      </c>
      <c r="G281" s="6">
        <f t="shared" si="5"/>
        <v>42.5</v>
      </c>
      <c r="H281" s="10"/>
      <c r="I281" s="10">
        <f>7.5+1+1+1</f>
        <v>10.5</v>
      </c>
      <c r="J281" s="10">
        <v>6</v>
      </c>
      <c r="K281" s="10">
        <v>2</v>
      </c>
      <c r="L281" s="10"/>
      <c r="M281" s="10">
        <v>3</v>
      </c>
      <c r="N281" s="10">
        <v>10</v>
      </c>
      <c r="O281" s="10"/>
      <c r="P281" s="10">
        <v>2.5</v>
      </c>
      <c r="Q281" s="10"/>
      <c r="R281" s="10">
        <v>2.25</v>
      </c>
      <c r="S281" s="10"/>
      <c r="T281" s="10">
        <f>5.5+0.75</f>
        <v>6.25</v>
      </c>
      <c r="U281" s="10"/>
      <c r="V281" s="5"/>
      <c r="W281" s="5"/>
      <c r="X281" s="5"/>
      <c r="Y281" s="5"/>
      <c r="Z281" s="5"/>
      <c r="AA281" s="5"/>
      <c r="AB281" s="5"/>
      <c r="AC281" s="5"/>
    </row>
    <row r="282" spans="1:29" x14ac:dyDescent="0.25">
      <c r="A282" s="4" t="s">
        <v>805</v>
      </c>
      <c r="B282" s="4" t="s">
        <v>801</v>
      </c>
      <c r="C282" s="12" t="s">
        <v>922</v>
      </c>
      <c r="D282" s="4" t="s">
        <v>67</v>
      </c>
      <c r="E282" s="4" t="s">
        <v>806</v>
      </c>
      <c r="F282" s="12">
        <v>2019</v>
      </c>
      <c r="G282" s="6">
        <f t="shared" si="5"/>
        <v>0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5"/>
      <c r="W282" s="5"/>
      <c r="X282" s="5"/>
      <c r="Y282" s="5"/>
      <c r="Z282" s="5"/>
      <c r="AA282" s="5"/>
      <c r="AB282" s="5"/>
      <c r="AC282" s="5"/>
    </row>
    <row r="283" spans="1:29" x14ac:dyDescent="0.25">
      <c r="A283" s="4" t="s">
        <v>868</v>
      </c>
      <c r="B283" s="4" t="s">
        <v>801</v>
      </c>
      <c r="C283" s="12" t="s">
        <v>922</v>
      </c>
      <c r="D283" s="4" t="s">
        <v>392</v>
      </c>
      <c r="E283" s="4" t="s">
        <v>869</v>
      </c>
      <c r="F283" s="12">
        <v>2023</v>
      </c>
      <c r="G283" s="6">
        <f t="shared" si="5"/>
        <v>34.5</v>
      </c>
      <c r="H283" s="15"/>
      <c r="I283" s="15"/>
      <c r="J283" s="10">
        <v>6</v>
      </c>
      <c r="K283" s="15"/>
      <c r="L283" s="10">
        <v>2.5</v>
      </c>
      <c r="M283" s="10">
        <v>3</v>
      </c>
      <c r="N283" s="10">
        <v>12.5</v>
      </c>
      <c r="O283" s="10"/>
      <c r="P283" s="10"/>
      <c r="Q283" s="10"/>
      <c r="R283" s="10">
        <v>2.25</v>
      </c>
      <c r="S283" s="10"/>
      <c r="T283" s="10">
        <f>7.5+0.75</f>
        <v>8.25</v>
      </c>
      <c r="U283" s="10"/>
      <c r="V283" s="5"/>
      <c r="W283" s="5"/>
      <c r="X283" s="5"/>
      <c r="Y283" s="5"/>
      <c r="Z283" s="5"/>
      <c r="AA283" s="5"/>
      <c r="AB283" s="5"/>
      <c r="AC283" s="5"/>
    </row>
    <row r="284" spans="1:29" x14ac:dyDescent="0.25">
      <c r="A284" s="4" t="s">
        <v>807</v>
      </c>
      <c r="B284" s="4" t="s">
        <v>808</v>
      </c>
      <c r="C284" s="12" t="s">
        <v>921</v>
      </c>
      <c r="D284" s="4" t="s">
        <v>809</v>
      </c>
      <c r="E284" s="4" t="s">
        <v>810</v>
      </c>
      <c r="F284" s="12">
        <v>2012</v>
      </c>
      <c r="G284" s="6">
        <f t="shared" si="5"/>
        <v>19.25</v>
      </c>
      <c r="H284" s="10"/>
      <c r="I284" s="10">
        <f>7.5+0.5</f>
        <v>8</v>
      </c>
      <c r="J284" s="10"/>
      <c r="K284" s="10">
        <v>2</v>
      </c>
      <c r="L284" s="10">
        <v>2.25</v>
      </c>
      <c r="M284" s="10">
        <v>2</v>
      </c>
      <c r="N284" s="10"/>
      <c r="O284" s="10"/>
      <c r="P284" s="10">
        <v>2.5</v>
      </c>
      <c r="Q284" s="10"/>
      <c r="R284" s="10">
        <v>2.5</v>
      </c>
      <c r="S284" s="10"/>
      <c r="T284" s="10"/>
      <c r="U284" s="10"/>
      <c r="V284" s="5"/>
      <c r="W284" s="5"/>
      <c r="X284" s="5"/>
      <c r="Y284" s="5"/>
      <c r="Z284" s="5"/>
      <c r="AA284" s="5"/>
      <c r="AB284" s="5"/>
      <c r="AC284" s="5"/>
    </row>
    <row r="285" spans="1:29" x14ac:dyDescent="0.25">
      <c r="A285" s="4" t="s">
        <v>811</v>
      </c>
      <c r="B285" s="4" t="s">
        <v>808</v>
      </c>
      <c r="C285" s="12" t="s">
        <v>922</v>
      </c>
      <c r="D285" s="4" t="s">
        <v>812</v>
      </c>
      <c r="E285" s="4" t="s">
        <v>813</v>
      </c>
      <c r="F285" s="12">
        <v>2004</v>
      </c>
      <c r="G285" s="6">
        <f t="shared" si="5"/>
        <v>9.25</v>
      </c>
      <c r="H285" s="10"/>
      <c r="I285" s="10"/>
      <c r="J285" s="10"/>
      <c r="K285" s="10">
        <v>2</v>
      </c>
      <c r="L285" s="10">
        <v>2.25</v>
      </c>
      <c r="M285" s="10"/>
      <c r="N285" s="10"/>
      <c r="O285" s="10"/>
      <c r="P285" s="10">
        <v>2.5</v>
      </c>
      <c r="Q285" s="10"/>
      <c r="R285" s="10">
        <v>2.5</v>
      </c>
      <c r="S285" s="10"/>
      <c r="T285" s="10"/>
      <c r="U285" s="10"/>
      <c r="V285" s="5"/>
      <c r="W285" s="5"/>
      <c r="X285" s="5"/>
      <c r="Y285" s="5"/>
      <c r="Z285" s="5"/>
      <c r="AA285" s="5"/>
      <c r="AB285" s="5"/>
      <c r="AC285" s="5"/>
    </row>
    <row r="286" spans="1:29" x14ac:dyDescent="0.25">
      <c r="A286" s="4" t="s">
        <v>814</v>
      </c>
      <c r="B286" s="4" t="s">
        <v>808</v>
      </c>
      <c r="C286" s="12" t="s">
        <v>922</v>
      </c>
      <c r="D286" s="4" t="s">
        <v>815</v>
      </c>
      <c r="E286" s="4" t="s">
        <v>816</v>
      </c>
      <c r="F286" s="12">
        <v>2012</v>
      </c>
      <c r="G286" s="6">
        <f t="shared" si="5"/>
        <v>5</v>
      </c>
      <c r="H286" s="10"/>
      <c r="I286" s="10"/>
      <c r="J286" s="10"/>
      <c r="K286" s="10"/>
      <c r="L286" s="10"/>
      <c r="M286" s="10"/>
      <c r="N286" s="10"/>
      <c r="O286" s="10"/>
      <c r="P286" s="10">
        <v>2.5</v>
      </c>
      <c r="Q286" s="10"/>
      <c r="R286" s="10">
        <v>2.5</v>
      </c>
      <c r="S286" s="10"/>
      <c r="T286" s="10"/>
      <c r="U286" s="10"/>
      <c r="V286" s="5"/>
      <c r="W286" s="5"/>
      <c r="X286" s="5"/>
      <c r="Y286" s="5"/>
      <c r="Z286" s="5"/>
      <c r="AA286" s="5"/>
      <c r="AB286" s="5"/>
      <c r="AC286" s="5"/>
    </row>
    <row r="287" spans="1:29" ht="30" x14ac:dyDescent="0.25">
      <c r="A287" s="4" t="s">
        <v>817</v>
      </c>
      <c r="B287" s="4" t="s">
        <v>818</v>
      </c>
      <c r="C287" s="12" t="s">
        <v>921</v>
      </c>
      <c r="D287" s="4" t="s">
        <v>819</v>
      </c>
      <c r="E287" s="4" t="s">
        <v>504</v>
      </c>
      <c r="F287" s="12" t="s">
        <v>915</v>
      </c>
      <c r="G287" s="6">
        <f t="shared" si="5"/>
        <v>20.5</v>
      </c>
      <c r="H287" s="10">
        <v>2</v>
      </c>
      <c r="I287" s="10"/>
      <c r="J287" s="10">
        <v>6</v>
      </c>
      <c r="K287" s="10">
        <v>2</v>
      </c>
      <c r="L287" s="10">
        <v>2.5</v>
      </c>
      <c r="M287" s="10">
        <v>1</v>
      </c>
      <c r="N287" s="10"/>
      <c r="O287" s="10"/>
      <c r="P287" s="10">
        <v>2.5</v>
      </c>
      <c r="Q287" s="10"/>
      <c r="R287" s="10">
        <v>2.25</v>
      </c>
      <c r="S287" s="10">
        <f>0.75+1.5</f>
        <v>2.25</v>
      </c>
      <c r="T287" s="10"/>
      <c r="U287" s="10"/>
      <c r="V287" s="5"/>
      <c r="W287" s="5"/>
      <c r="X287" s="5"/>
      <c r="Y287" s="5"/>
      <c r="Z287" s="5"/>
      <c r="AA287" s="5"/>
      <c r="AB287" s="5"/>
      <c r="AC287" s="5"/>
    </row>
    <row r="288" spans="1:29" x14ac:dyDescent="0.25">
      <c r="A288" s="4" t="s">
        <v>820</v>
      </c>
      <c r="B288" s="4" t="s">
        <v>818</v>
      </c>
      <c r="C288" s="12" t="s">
        <v>922</v>
      </c>
      <c r="D288" s="4" t="s">
        <v>821</v>
      </c>
      <c r="E288" s="4" t="s">
        <v>441</v>
      </c>
      <c r="F288" s="12">
        <v>2019</v>
      </c>
      <c r="G288" s="6">
        <f t="shared" si="5"/>
        <v>39</v>
      </c>
      <c r="H288" s="10">
        <v>2</v>
      </c>
      <c r="I288" s="10">
        <f>7.5+1</f>
        <v>8.5</v>
      </c>
      <c r="J288" s="10"/>
      <c r="K288" s="10"/>
      <c r="L288" s="10">
        <f>2.5+3</f>
        <v>5.5</v>
      </c>
      <c r="M288" s="10">
        <f>2+1+2</f>
        <v>5</v>
      </c>
      <c r="N288" s="10">
        <v>8.5</v>
      </c>
      <c r="O288" s="10"/>
      <c r="P288" s="10"/>
      <c r="Q288" s="10"/>
      <c r="R288" s="10"/>
      <c r="S288" s="10">
        <v>2</v>
      </c>
      <c r="T288" s="10">
        <v>7.5</v>
      </c>
      <c r="U288" s="10"/>
      <c r="V288" s="5"/>
      <c r="W288" s="5"/>
      <c r="X288" s="5"/>
      <c r="Y288" s="5"/>
      <c r="Z288" s="5"/>
      <c r="AA288" s="5"/>
      <c r="AB288" s="5"/>
      <c r="AC288" s="5"/>
    </row>
    <row r="289" spans="1:29" x14ac:dyDescent="0.25">
      <c r="A289" s="4" t="s">
        <v>822</v>
      </c>
      <c r="B289" s="4" t="s">
        <v>818</v>
      </c>
      <c r="C289" s="12" t="s">
        <v>922</v>
      </c>
      <c r="D289" s="4" t="s">
        <v>823</v>
      </c>
      <c r="E289" s="4" t="s">
        <v>824</v>
      </c>
      <c r="F289" s="12" t="s">
        <v>916</v>
      </c>
      <c r="G289" s="6">
        <f t="shared" si="5"/>
        <v>13.25</v>
      </c>
      <c r="H289" s="10">
        <v>2</v>
      </c>
      <c r="I289" s="10"/>
      <c r="J289" s="10">
        <v>6</v>
      </c>
      <c r="K289" s="10"/>
      <c r="L289" s="10"/>
      <c r="M289" s="10">
        <f>1+2</f>
        <v>3</v>
      </c>
      <c r="N289" s="10"/>
      <c r="O289" s="10"/>
      <c r="P289" s="10"/>
      <c r="Q289" s="10"/>
      <c r="R289" s="10">
        <v>2.25</v>
      </c>
      <c r="S289" s="10"/>
      <c r="T289" s="10"/>
      <c r="U289" s="10"/>
      <c r="V289" s="5"/>
      <c r="W289" s="5"/>
      <c r="X289" s="5"/>
      <c r="Y289" s="5"/>
      <c r="Z289" s="5"/>
      <c r="AA289" s="5"/>
      <c r="AB289" s="5"/>
      <c r="AC289" s="5"/>
    </row>
    <row r="290" spans="1:29" x14ac:dyDescent="0.25">
      <c r="A290" s="4" t="s">
        <v>825</v>
      </c>
      <c r="B290" s="4" t="s">
        <v>535</v>
      </c>
      <c r="C290" s="12" t="s">
        <v>921</v>
      </c>
      <c r="D290" s="4" t="s">
        <v>244</v>
      </c>
      <c r="E290" s="4" t="s">
        <v>826</v>
      </c>
      <c r="F290" s="12">
        <v>2018</v>
      </c>
      <c r="G290" s="6">
        <f t="shared" si="5"/>
        <v>6.25</v>
      </c>
      <c r="H290" s="10"/>
      <c r="I290" s="10"/>
      <c r="J290" s="10"/>
      <c r="K290" s="10"/>
      <c r="L290" s="10"/>
      <c r="M290" s="10"/>
      <c r="N290" s="10"/>
      <c r="O290" s="10"/>
      <c r="P290" s="10">
        <v>3</v>
      </c>
      <c r="Q290" s="10"/>
      <c r="R290" s="10">
        <v>3.25</v>
      </c>
      <c r="S290" s="10"/>
      <c r="T290" s="10"/>
      <c r="U290" s="10"/>
      <c r="V290" s="5"/>
      <c r="W290" s="5"/>
      <c r="X290" s="5"/>
      <c r="Y290" s="5"/>
      <c r="Z290" s="5"/>
      <c r="AA290" s="5"/>
      <c r="AB290" s="5"/>
      <c r="AC290" s="5"/>
    </row>
    <row r="291" spans="1:29" x14ac:dyDescent="0.25">
      <c r="A291" s="4" t="s">
        <v>827</v>
      </c>
      <c r="B291" s="4" t="s">
        <v>535</v>
      </c>
      <c r="C291" s="12" t="s">
        <v>922</v>
      </c>
      <c r="D291" s="4" t="s">
        <v>828</v>
      </c>
      <c r="E291" s="4" t="s">
        <v>829</v>
      </c>
      <c r="F291" s="12">
        <v>2011</v>
      </c>
      <c r="G291" s="6">
        <f t="shared" si="5"/>
        <v>0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5"/>
      <c r="W291" s="5"/>
      <c r="X291" s="5"/>
      <c r="Y291" s="5"/>
      <c r="Z291" s="5"/>
      <c r="AA291" s="5"/>
      <c r="AB291" s="5"/>
      <c r="AC291" s="5"/>
    </row>
    <row r="292" spans="1:29" x14ac:dyDescent="0.25">
      <c r="A292" s="4" t="s">
        <v>830</v>
      </c>
      <c r="B292" s="4" t="s">
        <v>535</v>
      </c>
      <c r="C292" s="12" t="s">
        <v>922</v>
      </c>
      <c r="D292" s="4" t="s">
        <v>831</v>
      </c>
      <c r="E292" s="4" t="s">
        <v>544</v>
      </c>
      <c r="F292" s="12">
        <v>2009</v>
      </c>
      <c r="G292" s="6">
        <f t="shared" si="5"/>
        <v>6.25</v>
      </c>
      <c r="H292" s="10"/>
      <c r="I292" s="10"/>
      <c r="J292" s="10"/>
      <c r="K292" s="10"/>
      <c r="L292" s="10"/>
      <c r="M292" s="10"/>
      <c r="N292" s="10"/>
      <c r="O292" s="10"/>
      <c r="P292" s="10">
        <v>3</v>
      </c>
      <c r="Q292" s="10"/>
      <c r="R292" s="10">
        <v>3.25</v>
      </c>
      <c r="S292" s="10"/>
      <c r="T292" s="10"/>
      <c r="U292" s="10"/>
      <c r="V292" s="5"/>
      <c r="W292" s="5"/>
      <c r="X292" s="5"/>
      <c r="Y292" s="5"/>
      <c r="Z292" s="5"/>
      <c r="AA292" s="5"/>
      <c r="AB292" s="5"/>
      <c r="AC292" s="5"/>
    </row>
    <row r="293" spans="1:29" x14ac:dyDescent="0.25">
      <c r="A293" s="4" t="s">
        <v>832</v>
      </c>
      <c r="B293" s="4" t="s">
        <v>833</v>
      </c>
      <c r="C293" s="12" t="s">
        <v>921</v>
      </c>
      <c r="D293" s="4" t="s">
        <v>834</v>
      </c>
      <c r="E293" s="4" t="s">
        <v>835</v>
      </c>
      <c r="F293" s="12">
        <v>1997</v>
      </c>
      <c r="G293" s="6">
        <f t="shared" si="5"/>
        <v>17.5</v>
      </c>
      <c r="H293" s="10"/>
      <c r="I293" s="10">
        <f>5.5+2</f>
        <v>7.5</v>
      </c>
      <c r="J293" s="10"/>
      <c r="K293" s="10">
        <v>2</v>
      </c>
      <c r="L293" s="10"/>
      <c r="M293" s="10"/>
      <c r="N293" s="10">
        <v>8</v>
      </c>
      <c r="O293" s="10"/>
      <c r="P293" s="10"/>
      <c r="Q293" s="10"/>
      <c r="R293" s="10"/>
      <c r="S293" s="10"/>
      <c r="T293" s="10"/>
      <c r="U293" s="10"/>
      <c r="V293" s="5"/>
      <c r="W293" s="5"/>
      <c r="X293" s="5"/>
      <c r="Y293" s="5"/>
      <c r="Z293" s="5"/>
      <c r="AA293" s="5"/>
      <c r="AB293" s="5"/>
      <c r="AC293" s="5"/>
    </row>
    <row r="294" spans="1:29" x14ac:dyDescent="0.25">
      <c r="A294" s="4" t="s">
        <v>836</v>
      </c>
      <c r="B294" s="4" t="s">
        <v>833</v>
      </c>
      <c r="C294" s="12" t="s">
        <v>922</v>
      </c>
      <c r="D294" s="4" t="s">
        <v>837</v>
      </c>
      <c r="E294" s="4" t="s">
        <v>838</v>
      </c>
      <c r="F294" s="12">
        <v>2023</v>
      </c>
      <c r="G294" s="6">
        <f t="shared" si="5"/>
        <v>15.5</v>
      </c>
      <c r="H294" s="10"/>
      <c r="I294" s="10">
        <f>5.5+2+2</f>
        <v>9.5</v>
      </c>
      <c r="J294" s="10">
        <v>6</v>
      </c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5"/>
      <c r="W294" s="5"/>
      <c r="X294" s="5"/>
      <c r="Y294" s="5"/>
      <c r="Z294" s="5"/>
      <c r="AA294" s="5"/>
      <c r="AB294" s="5"/>
      <c r="AC294" s="5"/>
    </row>
    <row r="295" spans="1:29" x14ac:dyDescent="0.25">
      <c r="A295" s="4" t="s">
        <v>839</v>
      </c>
      <c r="B295" s="4" t="s">
        <v>833</v>
      </c>
      <c r="C295" s="12" t="s">
        <v>922</v>
      </c>
      <c r="D295" s="4" t="s">
        <v>277</v>
      </c>
      <c r="E295" s="4" t="s">
        <v>840</v>
      </c>
      <c r="F295" s="12">
        <v>2023</v>
      </c>
      <c r="G295" s="6">
        <f t="shared" si="5"/>
        <v>15.5</v>
      </c>
      <c r="H295" s="10"/>
      <c r="I295" s="10">
        <f>5.5+2+2</f>
        <v>9.5</v>
      </c>
      <c r="J295" s="10">
        <v>6</v>
      </c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5"/>
      <c r="W295" s="5"/>
      <c r="X295" s="5"/>
      <c r="Y295" s="5"/>
      <c r="Z295" s="5"/>
      <c r="AA295" s="5"/>
      <c r="AB295" s="5"/>
      <c r="AC295" s="5"/>
    </row>
    <row r="296" spans="1:29" x14ac:dyDescent="0.25">
      <c r="A296" s="4" t="s">
        <v>841</v>
      </c>
      <c r="B296" s="4" t="s">
        <v>842</v>
      </c>
      <c r="C296" s="12" t="s">
        <v>922</v>
      </c>
      <c r="D296" s="4" t="s">
        <v>843</v>
      </c>
      <c r="E296" s="4" t="s">
        <v>804</v>
      </c>
      <c r="F296" s="12">
        <v>2019</v>
      </c>
      <c r="G296" s="6">
        <f t="shared" si="5"/>
        <v>1.25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>
        <v>1.25</v>
      </c>
      <c r="S296" s="10"/>
      <c r="T296" s="10"/>
      <c r="U296" s="10"/>
      <c r="V296" s="5"/>
      <c r="W296" s="5"/>
      <c r="X296" s="5"/>
      <c r="Y296" s="5"/>
      <c r="Z296" s="5"/>
      <c r="AA296" s="5"/>
      <c r="AB296" s="5"/>
      <c r="AC296" s="5"/>
    </row>
    <row r="297" spans="1:29" x14ac:dyDescent="0.25">
      <c r="A297" s="4" t="s">
        <v>844</v>
      </c>
      <c r="B297" s="4" t="s">
        <v>842</v>
      </c>
      <c r="C297" s="12" t="s">
        <v>921</v>
      </c>
      <c r="D297" s="4" t="s">
        <v>845</v>
      </c>
      <c r="E297" s="4" t="s">
        <v>846</v>
      </c>
      <c r="F297" s="12" t="s">
        <v>917</v>
      </c>
      <c r="G297" s="6">
        <f t="shared" si="5"/>
        <v>7.25</v>
      </c>
      <c r="H297" s="10"/>
      <c r="I297" s="10"/>
      <c r="J297" s="10">
        <v>6</v>
      </c>
      <c r="K297" s="10"/>
      <c r="L297" s="10"/>
      <c r="M297" s="10"/>
      <c r="N297" s="10"/>
      <c r="O297" s="10"/>
      <c r="P297" s="10"/>
      <c r="Q297" s="10"/>
      <c r="R297" s="10">
        <v>1.25</v>
      </c>
      <c r="S297" s="10"/>
      <c r="T297" s="10"/>
      <c r="U297" s="10"/>
      <c r="V297" s="5"/>
      <c r="W297" s="5"/>
      <c r="X297" s="5"/>
      <c r="Y297" s="5"/>
      <c r="Z297" s="5"/>
      <c r="AA297" s="5"/>
      <c r="AB297" s="5"/>
      <c r="AC297" s="5"/>
    </row>
    <row r="298" spans="1:29" x14ac:dyDescent="0.25">
      <c r="A298" s="4" t="s">
        <v>847</v>
      </c>
      <c r="B298" s="4" t="s">
        <v>842</v>
      </c>
      <c r="C298" s="12" t="s">
        <v>922</v>
      </c>
      <c r="D298" s="4" t="s">
        <v>848</v>
      </c>
      <c r="E298" s="4" t="s">
        <v>849</v>
      </c>
      <c r="F298" s="12" t="s">
        <v>918</v>
      </c>
      <c r="G298" s="6">
        <f t="shared" si="5"/>
        <v>5.25</v>
      </c>
      <c r="H298" s="10"/>
      <c r="I298" s="10"/>
      <c r="J298" s="10"/>
      <c r="K298" s="10"/>
      <c r="L298" s="10"/>
      <c r="M298" s="10"/>
      <c r="N298" s="10"/>
      <c r="O298" s="10"/>
      <c r="P298" s="10">
        <v>4</v>
      </c>
      <c r="Q298" s="10"/>
      <c r="R298" s="10">
        <v>1.25</v>
      </c>
      <c r="S298" s="10"/>
      <c r="T298" s="10"/>
      <c r="U298" s="10"/>
      <c r="V298" s="5"/>
      <c r="W298" s="5"/>
      <c r="X298" s="5"/>
      <c r="Y298" s="5"/>
      <c r="Z298" s="5"/>
      <c r="AA298" s="5"/>
      <c r="AB298" s="5"/>
      <c r="AC298" s="5"/>
    </row>
    <row r="300" spans="1:29" s="7" customFormat="1" x14ac:dyDescent="0.25">
      <c r="C300" s="14"/>
      <c r="E300" s="8" t="s">
        <v>856</v>
      </c>
      <c r="F300" s="13"/>
      <c r="G300" s="9">
        <f>SUM(G103:G298)</f>
        <v>2580</v>
      </c>
      <c r="H300" s="9">
        <f>SUM(H3:H298)</f>
        <v>12</v>
      </c>
      <c r="I300" s="9">
        <f t="shared" ref="I300:AC300" si="6">SUM(I3:I298)</f>
        <v>858.5</v>
      </c>
      <c r="J300" s="9">
        <f t="shared" si="6"/>
        <v>526</v>
      </c>
      <c r="K300" s="9">
        <f t="shared" si="6"/>
        <v>266.25</v>
      </c>
      <c r="L300" s="9">
        <f t="shared" si="6"/>
        <v>312</v>
      </c>
      <c r="M300" s="9">
        <f t="shared" si="6"/>
        <v>64.25</v>
      </c>
      <c r="N300" s="9">
        <f t="shared" si="6"/>
        <v>685.5</v>
      </c>
      <c r="O300" s="9">
        <f t="shared" si="6"/>
        <v>102</v>
      </c>
      <c r="P300" s="9">
        <f t="shared" si="6"/>
        <v>315</v>
      </c>
      <c r="Q300" s="9"/>
      <c r="R300" s="9">
        <f t="shared" si="6"/>
        <v>281</v>
      </c>
      <c r="S300" s="9">
        <f t="shared" si="6"/>
        <v>53.25</v>
      </c>
      <c r="T300" s="9">
        <f t="shared" si="6"/>
        <v>617.25</v>
      </c>
      <c r="U300" s="9">
        <f t="shared" si="6"/>
        <v>54</v>
      </c>
      <c r="V300" s="9">
        <f t="shared" si="6"/>
        <v>0</v>
      </c>
      <c r="W300" s="9">
        <f t="shared" si="6"/>
        <v>0</v>
      </c>
      <c r="X300" s="9">
        <f t="shared" si="6"/>
        <v>0</v>
      </c>
      <c r="Y300" s="9">
        <f t="shared" si="6"/>
        <v>0</v>
      </c>
      <c r="Z300" s="9">
        <f t="shared" si="6"/>
        <v>0</v>
      </c>
      <c r="AA300" s="9">
        <f t="shared" si="6"/>
        <v>0</v>
      </c>
      <c r="AB300" s="9">
        <f t="shared" si="6"/>
        <v>0</v>
      </c>
      <c r="AC300" s="9">
        <f t="shared" si="6"/>
        <v>0</v>
      </c>
    </row>
  </sheetData>
  <mergeCells count="11">
    <mergeCell ref="N1:S1"/>
    <mergeCell ref="T1:X1"/>
    <mergeCell ref="Y1:AC1"/>
    <mergeCell ref="A1:A2"/>
    <mergeCell ref="B1:B2"/>
    <mergeCell ref="D1:D2"/>
    <mergeCell ref="E1:E2"/>
    <mergeCell ref="G1:G2"/>
    <mergeCell ref="I1:M1"/>
    <mergeCell ref="F1:F2"/>
    <mergeCell ref="C1:C2"/>
  </mergeCells>
  <conditionalFormatting sqref="G3:G298">
    <cfRule type="cellIs" dxfId="0" priority="1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Supervisor Info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Fischer</dc:creator>
  <cp:lastModifiedBy>Fischer, Kristina</cp:lastModifiedBy>
  <dcterms:created xsi:type="dcterms:W3CDTF">2022-12-05T18:21:15Z</dcterms:created>
  <dcterms:modified xsi:type="dcterms:W3CDTF">2025-01-13T13:22:56Z</dcterms:modified>
</cp:coreProperties>
</file>